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Sheet1" sheetId="1" r:id="rId1"/>
    <sheet name="Лист1" sheetId="2" r:id="rId2"/>
    <sheet name="Лист2" sheetId="3" r:id="rId3"/>
  </sheets>
  <definedNames/>
  <calcPr fullCalcOnLoad="1"/>
</workbook>
</file>

<file path=xl/sharedStrings.xml><?xml version="1.0" encoding="utf-8"?>
<sst xmlns="http://schemas.openxmlformats.org/spreadsheetml/2006/main" count="487" uniqueCount="346">
  <si>
    <t>Подготовлено с использованием системы КонсультпнтПлгос</t>
  </si>
  <si>
    <t>Приложение № 1</t>
  </si>
  <si>
    <t>к приказу Государственного комитета</t>
  </si>
  <si>
    <t>Республики Башкортостан по тарифам</t>
  </si>
  <si>
    <t>от-^Ж 20 Иг.</t>
  </si>
  <si>
    <t>ЦЕЛЕВЫЕ И ПРОЧИЕ ПОКАЗАТЕЛИ ПРОГРАММЫ ЭНЕРГОСБЕРЕЖЕНИЯ И ПОВЫШЕНИЯ ЭНЕРГЕТИЧЕСКОЙ ЭФФЕКТИВНОСТИ</t>
  </si>
  <si>
    <t>№ п/п</t>
  </si>
  <si>
    <t>Целевые и прочие показатели</t>
  </si>
  <si>
    <t>Ед. изм.</t>
  </si>
  <si>
    <t>Средние показатели по отрасли</t>
  </si>
  <si>
    <t>Лучшие мировые показатели по отрасли</t>
  </si>
  <si>
    <t>2017 год</t>
  </si>
  <si>
    <t>Плановые значения целевых показателей по годам**</t>
  </si>
  <si>
    <t>Алгоритм расчета</t>
  </si>
  <si>
    <t>2018 Г.</t>
  </si>
  <si>
    <t>2019 Г.</t>
  </si>
  <si>
    <t>2020 Г.</t>
  </si>
  <si>
    <t>2021 Г.</t>
  </si>
  <si>
    <t>2022 Г.</t>
  </si>
  <si>
    <t>11111</t>
  </si>
  <si>
    <t>22222</t>
  </si>
  <si>
    <t>33333</t>
  </si>
  <si>
    <t>44444</t>
  </si>
  <si>
    <t>55555</t>
  </si>
  <si>
    <t>66666</t>
  </si>
  <si>
    <t>77777</t>
  </si>
  <si>
    <t>88888</t>
  </si>
  <si>
    <t>99999</t>
  </si>
  <si>
    <t>1010101010</t>
  </si>
  <si>
    <t>1111111111</t>
  </si>
  <si>
    <t>Снижение технологического расхода электрической энергии при ее передаче по электрическим сетямСнижение технологического расхода электрической энергии при ее передаче по электрическим сетямСнижение технологического расхода электрической энергии при ее передаче по электрическим сетямСнижение технологического расхода электрической энергии при ее передаче по электрическим сетямСнижение технологического расхода электрической энергии при ее передаче по электрическим сетям</t>
  </si>
  <si>
    <t>1.11.11.11.11.1</t>
  </si>
  <si>
    <t>Ожидаемый объем поступления электрической энергии в распределительную сетьОжидаемый объем поступления электрической энергии в распределительную сетьОжидаемый объем поступления электрической энергии в распределительную сетьОжидаемый объем поступления электрической энергии в распределительную сетьОжидаемый объем поступления электрической энергии в распределительную сеть</t>
  </si>
  <si>
    <t>кВт.чкВт.чкВт.чкВт.чкВт.ч</t>
  </si>
  <si>
    <t>Принимается по ожидаемому объему поступления электрической энергии в распределительную сеть по каждому году реализации программы энергосбережения и повышения энергоэффективностиПринимается по ожидаемому объему поступления электрической энергии в распределительную сеть по каждому году реализации программы энергосбережения и повышения энергоэффективностиПринимается по ожидаемому объему поступления электрической энергии в распределительную сеть по каждому году реализации программы энергосбережения и повышения энергоэффективностиПринимается по ожидаемому объему поступления электрической энергии в распределительную сеть по каждому году реализации программы энергосбережения и повышения энергоэффективностиПринимается по ожидаемому объему поступления электрической энергии в распределительную сеть по каждому году реализации программы энергосбережения и повышения энергоэффективности</t>
  </si>
  <si>
    <t>1.21.21.21.21.2</t>
  </si>
  <si>
    <t>Ожидаемый объем потерь электрической энергии при ее передачеОжидаемый объем потерь электрической энергии при ее передачеОжидаемый объем потерь электрической энергии при ее передачеОжидаемый объем потерь электрической энергии при ее передачеОжидаемый объем потерь электрической энергии при ее передаче</t>
  </si>
  <si>
    <t>Принимается по ожидаемому объему потерь электрической энергии при ее передаче по каждому году реализации программы энергосбережения и повышения энергоэффективностиПринимается по ожидаемому объему потерь электрической энергии при ее передаче по каждому году реализации программы энергосбережения и повышения энергоэффективностиПринимается по ожидаемому объему потерь электрической энергии при ее передаче по каждому году реализации программы энергосбережения и повышения энергоэффективностиПринимается по ожидаемому объему потерь электрической энергии при ее передаче по каждому году реализации программы энергосбережения и повышения энергоэффективностиПринимается по ожидаемому объему потерь электрической энергии при ее передаче по каждому году реализации программы энергосбережения и повышения энергоэффективности</t>
  </si>
  <si>
    <t>1.31.31.31.31.3</t>
  </si>
  <si>
    <t>Относительный фактический объем потерь электрической энергии при ее передаче от объема поступления электрической энергии в распределительную сетьОтносительный фактический объем потерь электрической энергии при ее передаче от объема поступления электрической энергии в распределительную сетьОтносительный фактический объем потерь электрической энергии при ее передаче от объема поступления электрической энергии в распределительную сетьОтносительный фактический объем потерь электрической энергии при ее передаче от объема поступления электрической энергии в распределительную сетьОтносительный фактический объем потерь электрической энергии при ее передаче от объема поступления электрической энергии в распределительную сеть</t>
  </si>
  <si>
    <t>%%%%%</t>
  </si>
  <si>
    <t>Определяется расчетным способом по фактическим данным в году, предшествующем реализации мероприятий по энергосбережению и повышению энеогоэ(Ь(ЬективностиОпределяется расчетным способом по фактическим данным в году, предшествующем реализации мероприятий по энергосбережению и повышению энеогоэ(Ь(ЬективностиОпределяется расчетным способом по фактическим данным в году, предшествующем реализации мероприятий по энергосбережению и повышению энеогоэ(Ь(ЬективностиОпределяется расчетным способом по фактическим данным в году, предшествующем реализации мероприятий по энергосбережению и повышению энеогоэ(Ь(ЬективностиОпределяется расчетным способом по фактическим данным в году, предшествующем реализации мероприятий по энергосбережению и повышению энеогоэ(Ь(Ьективности</t>
  </si>
  <si>
    <t>1.41.41.41.41.4</t>
  </si>
  <si>
    <t>Ожидаемый относительный объем потерь электрической энергии при ее передаче от объема поступления электрической энергии в эаспределительную сетьОжидаемый относительный объем потерь электрической энергии при ее передаче от объема поступления электрической энергии в эаспределительную сетьОжидаемый относительный объем потерь электрической энергии при ее передаче от объема поступления электрической энергии в эаспределительную сетьОжидаемый относительный объем потерь электрической энергии при ее передаче от объема поступления электрической энергии в эаспределительную сетьОжидаемый относительный объем потерь электрической энергии при ее передаче от объема поступления электрической энергии в эаспределительную сеть</t>
  </si>
  <si>
    <t>Пункг 1.2 / Пункт 1.1 х 100Пункг 1.2 / Пункт 1.1 х 100Пункг 1.2 / Пункт 1.1 х 100Пункг 1.2 / Пункт 1.1 х 100Пункг 1.2 / Пункт 1.1 х 100</t>
  </si>
  <si>
    <t>1.51.51.51.51.5</t>
  </si>
  <si>
    <t>Снижение или превышение ожидаемого относительного объема потерь электрической энергии по отношению к относительному фактическому объему потерьСнижение или превышение ожидаемого относительного объема потерь электрической энергии по отношению к относительному фактическому объему потерьСнижение или превышение ожидаемого относительного объема потерь электрической энергии по отношению к относительному фактическому объему потерьСнижение или превышение ожидаемого относительного объема потерь электрической энергии по отношению к относительному фактическому объему потерьСнижение или превышение ожидаемого относительного объема потерь электрической энергии по отношению к относительному фактическому объему потерь</t>
  </si>
  <si>
    <t>Пункт 1.3 - Пункт 1.4Пункт 1.3 - Пункт 1.4Пункт 1.3 - Пункт 1.4Пункт 1.3 - Пункт 1.4Пункт 1.3 - Пункт 1.4</t>
  </si>
  <si>
    <t>1.61.61.61.61.6</t>
  </si>
  <si>
    <t>Суммарный технологический эффектСуммарный технологический эффектСуммарный технологический эффектСуммарный технологический эффектСуммарный технологический эффект</t>
  </si>
  <si>
    <t>Пункт 1.1 х Пункт 1.5 /100Пункт 1.1 х Пункт 1.5 /100Пункт 1.1 х Пункт 1.5 /100Пункт 1.1 х Пункт 1.5 /100Пункт 1.1 х Пункт 1.5 /100</t>
  </si>
  <si>
    <t>1.71.71.71.71.7</t>
  </si>
  <si>
    <t>Суммарный экономический эффектСуммарный экономический эффектСуммарный экономический эффектСуммарный экономический эффектСуммарный экономический эффект</t>
  </si>
  <si>
    <t>руб.руб.руб.руб.руб.</t>
  </si>
  <si>
    <t>Пункт 1.6 х Тариф за единицу электрической энергии в году, предшествующем году реализации программыПункт 1.6 х Тариф за единицу электрической энергии в году, предшествующем году реализации программыПункт 1.6 х Тариф за единицу электрической энергии в году, предшествующем году реализации программыПункт 1.6 х Тариф за единицу электрической энергии в году, предшествующем году реализации программыПункт 1.6 х Тариф за единицу электрической энергии в году, предшествующем году реализации программы</t>
  </si>
  <si>
    <t>Оснащенность зданий, строений, сооружений, находящихся в собственности регулируемой организации, приборами учета энергоресурсовОснащенность зданий, строений, сооружений, находящихся в собственности регулируемой организации, приборами учета энергоресурсовОснащенность зданий, строений, сооружений, находящихся в собственности регулируемой организации, приборами учета энергоресурсовОснащенность зданий, строений, сооружений, находящихся в собственности регулируемой организации, приборами учета энергоресурсовОснащенность зданий, строений, сооружений, находящихся в собственности регулируемой организации, приборами учета энергоресурсов</t>
  </si>
  <si>
    <t>2.12.12.12.12.1</t>
  </si>
  <si>
    <t>Общее количество зданий, строений, сооружений, имеющих отношение к регулируемому виду деятельности, при эксплуатации которых используется холодная водаОбщее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t>
  </si>
  <si>
    <t>шт.шт.шт.шт.шт.</t>
  </si>
  <si>
    <r>
      <t>Принимается на каждый год реализации мероприятий по установке приборов учета</t>
    </r>
    <r>
      <rPr>
        <sz val="5"/>
        <rFont val="Times New Roman"/>
        <family val="1"/>
      </rPr>
      <t>Принимается на каждый год реализации мероприятий по установке приборов учетаПринимается на каждый год реализации мероприятий по установке приборов учетаПринимается на каждый год реализации мероприятий по установке приборов учетаПринимается на каждый год реализации мероприятий по установке приборов учета</t>
    </r>
  </si>
  <si>
    <t>2.22.22.22.22.2</t>
  </si>
  <si>
    <t>Общее количество зданий, строений, сооружений, имеющих отношение к регулируемому виду деятельности, при эксплуатации которых используется холодная вода,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холодная вода, оснащенных приборами учета</t>
  </si>
  <si>
    <t>2.32.32.32.32.3</t>
  </si>
  <si>
    <t>Оснащенность зданий, строений, сооружений, имеющих отношение к регулируемому виду деятельности, приборами учета холодной водыОснащенность зданий, строений, сооружений, имеющих отношение к регулируемому виду деятельности, приборами учета холодной водыОснащенность зданий, строений, сооружений, имеющих отношение к регулируемому виду деятельности, приборами учета холодной водыОснащенность зданий, строений, сооружений, имеющих отношение к регулируемому виду деятельности, приборами учета холодной водыОснащенность зданий, строений, сооружений, имеющих отношение к регулируемому виду деятельности, приборами учета холодной воды</t>
  </si>
  <si>
    <r>
      <t>Пункт 2.2 / Пункг 2.1 х 100</t>
    </r>
    <r>
      <rPr>
        <sz val="5"/>
        <rFont val="Times New Roman"/>
        <family val="1"/>
      </rPr>
      <t>Пункт 2.2 / Пункг 2.1 х 100Пункт 2.2 / Пункг 2.1 х 100Пункт 2.2 / Пункг 2.1 х 100Пункт 2.2 / Пункг 2.1 х 100</t>
    </r>
  </si>
  <si>
    <t>2.42.42.42.42.4</t>
  </si>
  <si>
    <t>Общее количество зданий, строений, сооружений, имеющих отношение к регулируемому виду деятельности, при эксплуатации которых используется горячая водаОбщее количество зданий, строений, сооружений, имеющих отношение к регулируемому виду деятельности, при эксплуатации которых используется горячая водаОбщее количество зданий, строений, сооружений, имеющих отношение к регулируемому виду деятельности, при эксплуатации которых используется горячая водаОбщее количество зданий, строений, сооружений, имеющих отношение к регулируемому виду деятельности, при эксплуатации которых используется горячая водаОбщее количество зданий, строений, сооружений, имеющих отношение к регулируемому виду деятельности, при эксплуатации которых используется горячая вода</t>
  </si>
  <si>
    <r>
      <t>2.5</t>
    </r>
    <r>
      <rPr>
        <sz val="8"/>
        <rFont val="Times New Roman"/>
        <family val="1"/>
      </rPr>
      <t>2.52.52.52.5</t>
    </r>
  </si>
  <si>
    <r>
      <t>Общее количество зданий, строений, сооружений, имеющих этношение к регулируемому виду деятельности, при эксплуатации которых используется горячая зода, оснащенных приборами /чета</t>
    </r>
    <r>
      <rPr>
        <sz val="8"/>
        <rFont val="Times New Roman"/>
        <family val="1"/>
      </rPr>
      <t>Общее количество зданий, строений, сооружений, имеющих этношение к регулируемому виду деятельности, при эксплуатации которых используется горячая зода, оснащенных приборами /четаОбщее количество зданий, строений, сооружений, имеющих этношение к регулируемому виду деятельности, при эксплуатации которых используется горячая зода, оснащенных приборами /четаОбщее количество зданий, строений, сооружений, имеющих этношение к регулируемому виду деятельности, при эксплуатации которых используется горячая зода, оснащенных приборами /четаОбщее количество зданий, строений, сооружений, имеющих этношение к регулируемому виду деятельности, при эксплуатации которых используется горячая зода, оснащенных приборами /чета</t>
    </r>
  </si>
  <si>
    <r>
      <t>шт.</t>
    </r>
    <r>
      <rPr>
        <sz val="8"/>
        <rFont val="Times New Roman"/>
        <family val="1"/>
      </rPr>
      <t>шт.шт.шт.шт.</t>
    </r>
  </si>
  <si>
    <r>
      <t>2.6</t>
    </r>
    <r>
      <rPr>
        <sz val="8"/>
        <rFont val="Times New Roman"/>
        <family val="1"/>
      </rPr>
      <t>2.62.62.62.6</t>
    </r>
  </si>
  <si>
    <r>
      <t>Оснащенность зданий, строений, сооружений, имеющих отношение к регулируемому виду деятельности, приборами учета горячей воды</t>
    </r>
    <r>
      <rPr>
        <sz val="8"/>
        <rFont val="Times New Roman"/>
        <family val="1"/>
      </rPr>
      <t>Оснащенность зданий, строений, сооружений, имеющих отношение к регулируемому виду деятельности, приборами учета горячей водыОснащенность зданий, строений, сооружений, имеющих отношение к регулируемому виду деятельности, приборами учета горячей водыОснащенность зданий, строений, сооружений, имеющих отношение к регулируемому виду деятельности, приборами учета горячей водыОснащенность зданий, строений, сооружений, имеющих отношение к регулируемому виду деятельности, приборами учета горячей воды</t>
    </r>
  </si>
  <si>
    <r>
      <t>%</t>
    </r>
    <r>
      <rPr>
        <sz val="8"/>
        <rFont val="Times New Roman"/>
        <family val="1"/>
      </rPr>
      <t>%%%%</t>
    </r>
  </si>
  <si>
    <r>
      <t>Пункт 2.5 / Пункт 2.4 х 100</t>
    </r>
    <r>
      <rPr>
        <sz val="5"/>
        <rFont val="Times New Roman"/>
        <family val="1"/>
      </rPr>
      <t>Пункт 2.5 / Пункт 2.4 х 100Пункт 2.5 / Пункт 2.4 х 100Пункт 2.5 / Пункт 2.4 х 100Пункт 2.5 / Пункт 2.4 х 100</t>
    </r>
  </si>
  <si>
    <t>2.72.72.72.7</t>
  </si>
  <si>
    <t>Общее количество зданий, строений, сооружений, имеющих отношение к регулируемому виду деятельности, при эксплуатации которых используется природный газОбщее количество зданий, строений, сооружений, имеющих отношение к регулируемому виду деятельности, при эксплуатации которых используется природный газОбщее количество зданий, строений, сооружений, имеющих отношение к регулируемому виду деятельности, при эксплуатации которых используется природный газОбщее количество зданий, строений, сооружений, имеющих отношение к регулируемому виду деятельности, при эксплуатации которых используется природный газ</t>
  </si>
  <si>
    <t>шт.шт.шт.шт.</t>
  </si>
  <si>
    <r>
      <t>Принимается на каждый год реализации мероприятий по установке приборов учета</t>
    </r>
    <r>
      <rPr>
        <sz val="5"/>
        <rFont val="Times New Roman"/>
        <family val="1"/>
      </rPr>
      <t>Принимается на каждый год реализации мероприятий по установке приборов учетаПринимается на каждый год реализации мероприятий по установке приборов учетаПринимается на каждый год реализации мероприятий по установке приборов учета</t>
    </r>
  </si>
  <si>
    <t>2.82.82.82.8</t>
  </si>
  <si>
    <t>Общее количество зданий, строений, сооружений, имеющих отношение к регулируемому виду деятельности, при эксплуатации которых используется природный газ,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природный газ,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природный газ,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природный газ, оснащенных приборами учета</t>
  </si>
  <si>
    <t>2.92.92.92.9</t>
  </si>
  <si>
    <t>Оснащенность зданий, строений, сооружений, имеющих отношение к регулируемому виду деятельности, приборами учета природного газаОснащенность зданий, строений, сооружений, имеющих отношение к регулируемому виду деятельности, приборами учета природного газаОснащенность зданий, строений, сооружений, имеющих отношение к регулируемому виду деятельности, приборами учета природного газаОснащенность зданий, строений, сооружений, имеющих отношение к регулируемому виду деятельности, приборами учета природного газа</t>
  </si>
  <si>
    <t>%%%%</t>
  </si>
  <si>
    <r>
      <t>Пункт 2.8 / Пункт 2.7 х 100</t>
    </r>
    <r>
      <rPr>
        <sz val="5"/>
        <rFont val="Times New Roman"/>
        <family val="1"/>
      </rPr>
      <t>Пункт 2.8 / Пункт 2.7 х 100Пункт 2.8 / Пункт 2.7 х 100Пункт 2.8 / Пункт 2.7 х 100</t>
    </r>
  </si>
  <si>
    <t>2.102.102.102.10</t>
  </si>
  <si>
    <t>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t>
  </si>
  <si>
    <t>2.112.112.112.11</t>
  </si>
  <si>
    <t>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тепловая энергия, оснащенных приборами учета</t>
  </si>
  <si>
    <t>2.122.122.122.12</t>
  </si>
  <si>
    <t>Оснащенность зданий, строений, сооружений, имеющих отношение к регулируемому виду деятельности, приборами учета тепловой энеогииОснащенность зданий, строений, сооружений, имеющих отношение к регулируемому виду деятельности, приборами учета тепловой энеогииОснащенность зданий, строений, сооружений, имеющих отношение к регулируемому виду деятельности, приборами учета тепловой энеогииОснащенность зданий, строений, сооружений, имеющих отношение к регулируемому виду деятельности, приборами учета тепловой энеогии</t>
  </si>
  <si>
    <r>
      <t>Пункт 2.11/ Пункт 2.10 х 100</t>
    </r>
    <r>
      <rPr>
        <sz val="5"/>
        <rFont val="Times New Roman"/>
        <family val="1"/>
      </rPr>
      <t>Пункт 2.11/ Пункт 2.10 х 100Пункт 2.11/ Пункт 2.10 х 100Пункт 2.11/ Пункт 2.10 х 100</t>
    </r>
  </si>
  <si>
    <t>2.132.132.132.13</t>
  </si>
  <si>
    <t>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t>
  </si>
  <si>
    <t>2.142.142.142.14</t>
  </si>
  <si>
    <t>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 оснащенных приборами учетаОбщее количество зданий, строений, сооружений, имеющих отношение к регулируемому виду деятельности, при эксплуатации которых используется электрическая энергия, оснащенных приборами учета</t>
  </si>
  <si>
    <t>2.152.152.152.15</t>
  </si>
  <si>
    <t>Оснащенность зданий, строений, сооружений, имеющих отношение к регулируемому виду деятельности, приборами учета электрической энергииОснащенность зданий, строений, сооружений, имеющих отношение к регулируемому виду деятельности, приборами учета электрической энергииОснащенность зданий, строений, сооружений, имеющих отношение к регулируемому виду деятельности, приборами учета электрической энергииОснащенность зданий, строений, сооружений, имеющих отношение к регулируемому виду деятельности, приборами учета электрической энергии</t>
  </si>
  <si>
    <r>
      <t>Пункт 2.14 / Пункт 2.13 х 100</t>
    </r>
    <r>
      <rPr>
        <sz val="5"/>
        <rFont val="Times New Roman"/>
        <family val="1"/>
      </rPr>
      <t>Пункт 2.14 / Пункт 2.13 х 100Пункт 2.14 / Пункт 2.13 х 100Пункт 2.14 / Пункт 2.13 х 100</t>
    </r>
  </si>
  <si>
    <t>3.13.13.13.1</t>
  </si>
  <si>
    <t>Общий объем зданий, строений, сооружений, при эксплуатации которых используется холодная водаОбщий объем зданий, строений, сооружений, при эксплуатации которых используется холодная водаОбщий объем зданий, строений, сооружений, при эксплуатации которых используется холодная водаОбщий объем зданий, строений, сооружений, при эксплуатации которых используется холодная вода</t>
  </si>
  <si>
    <t>м3м3м3м3</t>
  </si>
  <si>
    <r>
      <t>Принимается по наружному обмеру или паспортам зданий в году, предшествующем реализации мероприятий по энергосбережению и повышению энергоэсЬсЬективности</t>
    </r>
    <r>
      <rPr>
        <sz val="5"/>
        <rFont val="Times New Roman"/>
        <family val="1"/>
      </rPr>
      <t>Принимается по наружному обмеру или паспортам зданий в году, предшествующем реализации мероприятий по энергосбережению и повышению энергоэсЬсЬективностиПринимается по наружному обмеру или паспортам зданий в году, предшествующем реализации мероприятий по энергосбережению и повышению энергоэсЬсЬективностиПринимается по наружному обмеру или паспортам зданий в году, предшествующем реализации мероприятий по энергосбережению и повышению энергоэсЬсЬективности</t>
    </r>
  </si>
  <si>
    <t>3.23.23.23.2</t>
  </si>
  <si>
    <t>Фактический годовой расход холодной воды при эксплуатации зданий, строений и сооруженийФактический годовой расход холодной воды при эксплуатации зданий, строений и сооруженийФактический годовой расход холодной воды при эксплуатации зданий, строений и сооруженийФактический годовой расход холодной воды при эксплуатации зданий, строений и сооружений</t>
  </si>
  <si>
    <r>
      <t>Определяется по фактическим данным в году, предшествующем реализации мероприятий по энергосбережению и повышению энео гоэ(Ь (Ье кти в ности</t>
    </r>
    <r>
      <rPr>
        <sz val="5"/>
        <rFont val="Times New Roman"/>
        <family val="1"/>
      </rPr>
      <t>Определяется по фактическим данным в году, предшествующем реализации мероприятий по энергосбережению и повышению энео гоэ(Ь (Ье кти в ностиОпределяется по фактическим данным в году, предшествующем реализации мероприятий по энергосбережению и повышению энео гоэ(Ь (Ье кти в ностиОпределяется по фактическим данным в году, предшествующем реализации мероприятий по энергосбережению и повышению энео гоэ(Ь (Ье кти в ности</t>
    </r>
  </si>
  <si>
    <t>3.33.33.33.3</t>
  </si>
  <si>
    <t>Ожидаемый годовой расход холодной воды при эксплуатации зданий, строений и сооруженийОжидаемый годовой расход холодной воды при эксплуатации зданий, строений и сооруженийОжидаемый годовой расход холодной воды при эксплуатации зданий, строений и сооруженийОжидаемый годовой расход холодной воды при эксплуатации зданий, строений и сооружений</t>
  </si>
  <si>
    <r>
      <t>Определяется по ожидаемым данным на каждый год реализации мероприятий по энергосбережению и повышению энеогоэ(Ь(Ьективности</t>
    </r>
    <r>
      <rPr>
        <sz val="5"/>
        <rFont val="Times New Roman"/>
        <family val="1"/>
      </rPr>
      <t>Определяется по ожидаемым данным на каждый год реализации мероприятий по энергосбережению и повышению энеогоэ(Ь(ЬективностиОпределяется по ожидаемым данным на каждый год реализации мероприятий по энергосбережению и повышению энеогоэ(Ь(ЬективностиОпределяется по ожидаемым данным на каждый год реализации мероприятий по энергосбережению и повышению энеогоэ(Ь(Ьективности</t>
    </r>
  </si>
  <si>
    <t>3.43.43.43.4</t>
  </si>
  <si>
    <t>Фактический удельный расход холодной воды при эксплуатации зданий, строений и сооруженийФактический удельный расход холодной воды при эксплуатации зданий, строений и сооруженийФактический удельный расход холодной воды при эксплуатации зданий, строений и сооруженийФактический удельный расход холодной воды при эксплуатации зданий, строений и сооружений</t>
  </si>
  <si>
    <t>мЗ/мЗмЗ/мЗмЗ/мЗмЗ/мЗ</t>
  </si>
  <si>
    <r>
      <t>Пункт 3.2 / Пункт 3.1</t>
    </r>
    <r>
      <rPr>
        <sz val="5"/>
        <rFont val="Times New Roman"/>
        <family val="1"/>
      </rPr>
      <t>Пункт 3.2 / Пункт 3.1Пункт 3.2 / Пункт 3.1Пункт 3.2 / Пункт 3.1</t>
    </r>
  </si>
  <si>
    <t>3.53.53.53.5</t>
  </si>
  <si>
    <t>Ожидаемый удельный расход холодной воды при эксплуатации зданий, строений и сооруженийОжидаемый удельный расход холодной воды при эксплуатации зданий, строений и сооруженийОжидаемый удельный расход холодной воды при эксплуатации зданий, строений и сооруженийОжидаемый удельный расход холодной воды при эксплуатации зданий, строений и сооружений</t>
  </si>
  <si>
    <r>
      <t>Пункт 3.3 / Пункт 3.1</t>
    </r>
    <r>
      <rPr>
        <sz val="5"/>
        <rFont val="Times New Roman"/>
        <family val="1"/>
      </rPr>
      <t>Пункт 3.3 / Пункт 3.1Пункт 3.3 / Пункт 3.1Пункт 3.3 / Пункт 3.1</t>
    </r>
  </si>
  <si>
    <r>
      <t>З.б</t>
    </r>
    <r>
      <rPr>
        <sz val="8"/>
        <rFont val="Times New Roman"/>
        <family val="1"/>
      </rPr>
      <t>З.бЗ.бЗ.б</t>
    </r>
  </si>
  <si>
    <r>
      <t>Снижение или превышение ожидаемого удельного расхода холодной воды по отношению к фактическому</t>
    </r>
    <r>
      <rPr>
        <sz val="8"/>
        <rFont val="Times New Roman"/>
        <family val="1"/>
      </rPr>
      <t>Снижение или превышение ожидаемого удельного расхода холодной воды по отношению к фактическомуСнижение или превышение ожидаемого удельного расхода холодной воды по отношению к фактическомуСнижение или превышение ожидаемого удельного расхода холодной воды по отношению к фактическому</t>
    </r>
  </si>
  <si>
    <r>
      <t>мЗ/мЗ</t>
    </r>
    <r>
      <rPr>
        <sz val="8"/>
        <rFont val="Times New Roman"/>
        <family val="1"/>
      </rPr>
      <t>мЗ/мЗмЗ/мЗмЗ/мЗ</t>
    </r>
  </si>
  <si>
    <r>
      <t>Пункт 3.4 - Пункт 3.5</t>
    </r>
    <r>
      <rPr>
        <sz val="5"/>
        <rFont val="Times New Roman"/>
        <family val="1"/>
      </rPr>
      <t>Пункт 3.4 - Пункт 3.5Пункт 3.4 - Пункт 3.5Пункт 3.4 - Пункт 3.5</t>
    </r>
  </si>
  <si>
    <r>
      <t>3.7</t>
    </r>
    <r>
      <rPr>
        <sz val="8"/>
        <rFont val="Times New Roman"/>
        <family val="1"/>
      </rPr>
      <t>3.73.73.7</t>
    </r>
  </si>
  <si>
    <r>
      <t>Суммарный технологический эффект</t>
    </r>
    <r>
      <rPr>
        <sz val="8"/>
        <rFont val="Times New Roman"/>
        <family val="1"/>
      </rPr>
      <t>Суммарный технологический эффектСуммарный технологический эффектСуммарный технологический эффект</t>
    </r>
  </si>
  <si>
    <r>
      <t>м3</t>
    </r>
    <r>
      <rPr>
        <sz val="8"/>
        <rFont val="Times New Roman"/>
        <family val="1"/>
      </rPr>
      <t>м3м3м3</t>
    </r>
  </si>
  <si>
    <r>
      <t>Пункт 3.6 х Пункт 3.1</t>
    </r>
    <r>
      <rPr>
        <sz val="5"/>
        <rFont val="Times New Roman"/>
        <family val="1"/>
      </rPr>
      <t>Пункт 3.6 х Пункт 3.1Пункт 3.6 х Пункт 3.1Пункт 3.6 х Пункт 3.1</t>
    </r>
  </si>
  <si>
    <t>3.83.83.8</t>
  </si>
  <si>
    <t>Суммарный экономический эффектСуммарный экономический эффектСуммарный экономический эффект</t>
  </si>
  <si>
    <t>руб.руб.руб.</t>
  </si>
  <si>
    <r>
      <t>Пункт 3.7 х Тариф за единицу объема холодной воды в году, предшествующем году реализации программы</t>
    </r>
    <r>
      <rPr>
        <sz val="5"/>
        <rFont val="Times New Roman"/>
        <family val="1"/>
      </rPr>
      <t>Пункт 3.7 х Тариф за единицу объема холодной воды в году, предшествующем году реализации программыПункт 3.7 х Тариф за единицу объема холодной воды в году, предшествующем году реализации программы</t>
    </r>
  </si>
  <si>
    <t>3.93.93.9</t>
  </si>
  <si>
    <t>Общий объем зданий, строений, сооружений, при эксплуатации которых используется горячая водаОбщий объем зданий, строений, сооружений, при эксплуатации которых используется горячая водаОбщий объем зданий, строений, сооружений, при эксплуатации которых используется горячая вода</t>
  </si>
  <si>
    <t>м3м3м3</t>
  </si>
  <si>
    <r>
      <t>Принимается по наружному обмеру или паспортам зданий в году, предшествующем реализации мероприятий по энергосбережению и повышению энеогоэФФективности</t>
    </r>
    <r>
      <rPr>
        <sz val="5"/>
        <rFont val="Times New Roman"/>
        <family val="1"/>
      </rPr>
      <t>Принимается по наружному обмеру или паспортам зданий в году, предшествующем реализации мероприятий по энергосбережению и повышению энеогоэФФективностиПринимается по наружному обмеру или паспортам зданий в году, предшествующем реализации мероприятий по энергосбережению и повышению энеогоэФФективности</t>
    </r>
  </si>
  <si>
    <t>3.103.103.10</t>
  </si>
  <si>
    <t>Фактический годовой расход горячей воды при эксплуатации зданий, строений и сооруженийФактический годовой расход горячей воды при эксплуатации зданий, строений и сооруженийФактический годовой расход горячей воды при эксплуатации зданий, строений и сооружений</t>
  </si>
  <si>
    <r>
      <t>Определяется по фактическим данным в году, предшествующем реализации мероприятий по энергосбережению и повышению энеогоэФФективности</t>
    </r>
    <r>
      <rPr>
        <sz val="5"/>
        <rFont val="Times New Roman"/>
        <family val="1"/>
      </rPr>
      <t>Определяется по фактическим данным в году, предшествующем реализации мероприятий по энергосбережению и повышению энеогоэФФективностиОпределяется по фактическим данным в году, предшествующем реализации мероприятий по энергосбережению и повышению энеогоэФФективности</t>
    </r>
  </si>
  <si>
    <t>3.113.113.11</t>
  </si>
  <si>
    <t>Ожидаемый годовой расход горячей воды при эксплуатации зданий, строений и сооруженийОжидаемый годовой расход горячей воды при эксплуатации зданий, строений и сооруженийОжидаемый годовой расход горячей воды при эксплуатации зданий, строений и сооружений</t>
  </si>
  <si>
    <r>
      <t>Определяется по ожидаемым данным на каждый год реализации мероприятий по энергосбережению и повышению энеогоэФФективности</t>
    </r>
    <r>
      <rPr>
        <sz val="5"/>
        <rFont val="Times New Roman"/>
        <family val="1"/>
      </rPr>
      <t>Определяется по ожидаемым данным на каждый год реализации мероприятий по энергосбережению и повышению энеогоэФФективностиОпределяется по ожидаемым данным на каждый год реализации мероприятий по энергосбережению и повышению энеогоэФФективности</t>
    </r>
  </si>
  <si>
    <t>3.123.123.12</t>
  </si>
  <si>
    <t>Фактический удельный расход горячей воды при эксплуатации зданий, строений и сооруженийФактический удельный расход горячей воды при эксплуатации зданий, строений и сооруженийФактический удельный расход горячей воды при эксплуатации зданий, строений и сооружений</t>
  </si>
  <si>
    <t>мЗ/мЗмЗ/мЗмЗ/мЗ</t>
  </si>
  <si>
    <r>
      <t>Пункт 3.10 / Пункт 3.9</t>
    </r>
    <r>
      <rPr>
        <sz val="5"/>
        <rFont val="Times New Roman"/>
        <family val="1"/>
      </rPr>
      <t>Пункт 3.10 / Пункт 3.9Пункт 3.10 / Пункт 3.9</t>
    </r>
  </si>
  <si>
    <t>3.133.133.13</t>
  </si>
  <si>
    <t>Ожидаемый удельный расход горячей воды при эксплуатации зданий, строений и сооруженийОжидаемый удельный расход горячей воды при эксплуатации зданий, строений и сооруженийОжидаемый удельный расход горячей воды при эксплуатации зданий, строений и сооружений</t>
  </si>
  <si>
    <r>
      <t>Пункт 3.11 / Пункт 3.9</t>
    </r>
    <r>
      <rPr>
        <sz val="5"/>
        <rFont val="Times New Roman"/>
        <family val="1"/>
      </rPr>
      <t>Пункт 3.11 / Пункт 3.9Пункт 3.11 / Пункт 3.9</t>
    </r>
  </si>
  <si>
    <t>3.143.143.14</t>
  </si>
  <si>
    <t>Снижение или превышение ожидаемого удельного расхода горячей воды по отношению к фактическомуСнижение или превышение ожидаемого удельного расхода горячей воды по отношению к фактическомуСнижение или превышение ожидаемого удельного расхода горячей воды по отношению к фактическому</t>
  </si>
  <si>
    <r>
      <t>Пункт 3.12 - Пункт 3.13</t>
    </r>
    <r>
      <rPr>
        <sz val="5"/>
        <rFont val="Times New Roman"/>
        <family val="1"/>
      </rPr>
      <t>Пункт 3.12 - Пункт 3.13Пункт 3.12 - Пункт 3.13</t>
    </r>
  </si>
  <si>
    <t>3.153.153.15</t>
  </si>
  <si>
    <t>Суммарный технологический эффектСуммарный технологический эффектСуммарный технологический эффект</t>
  </si>
  <si>
    <r>
      <t>Пункт3.14 х Пункт3.9</t>
    </r>
    <r>
      <rPr>
        <sz val="5"/>
        <rFont val="Times New Roman"/>
        <family val="1"/>
      </rPr>
      <t>Пункт3.14 х Пункт3.9Пункт3.14 х Пункт3.9</t>
    </r>
  </si>
  <si>
    <t>3.163.163.16</t>
  </si>
  <si>
    <r>
      <t>Пункт 3.15 х Тариф за единицу объема горячей воды в году, предшествующем году реализации программы</t>
    </r>
    <r>
      <rPr>
        <sz val="5"/>
        <rFont val="Times New Roman"/>
        <family val="1"/>
      </rPr>
      <t>Пункт 3.15 х Тариф за единицу объема горячей воды в году, предшествующем году реализации программыПункт 3.15 х Тариф за единицу объема горячей воды в году, предшествующем году реализации программы</t>
    </r>
  </si>
  <si>
    <t>3.173.173.17</t>
  </si>
  <si>
    <t>Общий объем зданий, строений, сооружений, при эксплуатации которых используется природный газОбщий объем зданий, строений, сооружений, при эксплуатации которых используется природный газОбщий объем зданий, строений, сооружений, при эксплуатации которых используется природный газ</t>
  </si>
  <si>
    <t>3.183.183.18</t>
  </si>
  <si>
    <t>Фактический годовой расход природного газа при эксплуатации зданий, строений и сооруженийФактический годовой расход природного газа при эксплуатации зданий, строений и сооруженийФактический годовой расход природного газа при эксплуатации зданий, строений и сооружений</t>
  </si>
  <si>
    <t>3.193.193.19</t>
  </si>
  <si>
    <t>Ожидаемый годовой расход природного газа при эксплуатации зданий, строений и сооруженийОжидаемый годовой расход природного газа при эксплуатации зданий, строений и сооруженийОжидаемый годовой расход природного газа при эксплуатации зданий, строений и сооружений</t>
  </si>
  <si>
    <r>
      <t>Определяется по ожидаемым данным на каждый год реализации мероприятий по энергосбережению и повышению энецгоэффективности</t>
    </r>
    <r>
      <rPr>
        <sz val="5"/>
        <rFont val="Times New Roman"/>
        <family val="1"/>
      </rPr>
      <t>Определяется по ожидаемым данным на каждый год реализации мероприятий по энергосбережению и повышению энецгоэффективностиОпределяется по ожидаемым данным на каждый год реализации мероприятий по энергосбережению и повышению энецгоэффективности</t>
    </r>
  </si>
  <si>
    <t>3.203.203.20</t>
  </si>
  <si>
    <t>Фактический удельный расход природного газа при эксплуатации зданий, строений и сооруженийФактический удельный расход природного газа при эксплуатации зданий, строений и сооруженийФактический удельный расход природного газа при эксплуатации зданий, строений и сооружений</t>
  </si>
  <si>
    <r>
      <t>Пункт 3.18 / Пункт 3.17</t>
    </r>
    <r>
      <rPr>
        <sz val="5"/>
        <rFont val="Times New Roman"/>
        <family val="1"/>
      </rPr>
      <t>Пункт 3.18 / Пункт 3.17Пункт 3.18 / Пункт 3.17</t>
    </r>
  </si>
  <si>
    <t>3.213.213.21</t>
  </si>
  <si>
    <t>Ожидаемый удельный расход природного газа при эксплуатации зданий, строений и сооруженийОжидаемый удельный расход природного газа при эксплуатации зданий, строений и сооруженийОжидаемый удельный расход природного газа при эксплуатации зданий, строений и сооружений</t>
  </si>
  <si>
    <r>
      <t>Пункг 3.19 / Пункт 3.17</t>
    </r>
    <r>
      <rPr>
        <sz val="5"/>
        <rFont val="Times New Roman"/>
        <family val="1"/>
      </rPr>
      <t>Пункг 3.19 / Пункт 3.17Пункг 3.19 / Пункт 3.17</t>
    </r>
  </si>
  <si>
    <r>
      <t>3.22</t>
    </r>
    <r>
      <rPr>
        <sz val="8"/>
        <rFont val="Times New Roman"/>
        <family val="1"/>
      </rPr>
      <t>3.223.22</t>
    </r>
  </si>
  <si>
    <r>
      <t>Снижение или превышение ожидаемого удельного расхода природного газа по отношению к фактическому</t>
    </r>
    <r>
      <rPr>
        <sz val="8"/>
        <rFont val="Times New Roman"/>
        <family val="1"/>
      </rPr>
      <t>Снижение или превышение ожидаемого удельного расхода природного газа по отношению к фактическомуСнижение или превышение ожидаемого удельного расхода природного газа по отношению к фактическому</t>
    </r>
  </si>
  <si>
    <r>
      <t>мЗ/мЗ</t>
    </r>
    <r>
      <rPr>
        <sz val="8"/>
        <rFont val="Times New Roman"/>
        <family val="1"/>
      </rPr>
      <t>мЗ/мЗмЗ/мЗ</t>
    </r>
  </si>
  <si>
    <r>
      <t>Пункт 3.20 - Пункт 3.21</t>
    </r>
    <r>
      <rPr>
        <sz val="5"/>
        <rFont val="Times New Roman"/>
        <family val="1"/>
      </rPr>
      <t>Пункт 3.20 - Пункт 3.21Пункт 3.20 - Пункт 3.21</t>
    </r>
  </si>
  <si>
    <r>
      <t>3.23</t>
    </r>
    <r>
      <rPr>
        <sz val="8"/>
        <rFont val="Times New Roman"/>
        <family val="1"/>
      </rPr>
      <t>3.233.23</t>
    </r>
  </si>
  <si>
    <r>
      <t>Суммарный технологический эффект</t>
    </r>
    <r>
      <rPr>
        <sz val="8"/>
        <rFont val="Times New Roman"/>
        <family val="1"/>
      </rPr>
      <t>Суммарный технологический эффектСуммарный технологический эффект</t>
    </r>
  </si>
  <si>
    <r>
      <t>м3</t>
    </r>
    <r>
      <rPr>
        <sz val="8"/>
        <rFont val="Times New Roman"/>
        <family val="1"/>
      </rPr>
      <t>м3м3</t>
    </r>
  </si>
  <si>
    <r>
      <t>Пункт 3.22 х Пункт 3.17</t>
    </r>
    <r>
      <rPr>
        <sz val="5"/>
        <rFont val="Times New Roman"/>
        <family val="1"/>
      </rPr>
      <t>Пункт 3.22 х Пункт 3.17Пункт 3.22 х Пункт 3.17</t>
    </r>
  </si>
  <si>
    <t>3.243.24</t>
  </si>
  <si>
    <t>Суммарный экономический эффектСуммарный экономический эффект</t>
  </si>
  <si>
    <t>руб.руб.</t>
  </si>
  <si>
    <r>
      <t>Пункт 3.23 х Тариф за единицу объема природного газа в году, предшествующем году реализации программы</t>
    </r>
    <r>
      <rPr>
        <sz val="5"/>
        <rFont val="Times New Roman"/>
        <family val="1"/>
      </rPr>
      <t>Пункт 3.23 х Тариф за единицу объема природного газа в году, предшествующем году реализации программы</t>
    </r>
  </si>
  <si>
    <t>3.253.25</t>
  </si>
  <si>
    <t>Общий объем зданий, строений, сооружений, при эксплуатации которых используется тепловая энергияОбщий объем зданий, строений, сооружений, при эксплуатации которых используется тепловая энергия</t>
  </si>
  <si>
    <t>м3м3</t>
  </si>
  <si>
    <r>
      <t>Принимается по наружному обмеру или паспортам зданий в году, предшествующем реализации мероприятий по энергосбережению и повышению энеогоэФФективности</t>
    </r>
    <r>
      <rPr>
        <sz val="5"/>
        <rFont val="Times New Roman"/>
        <family val="1"/>
      </rPr>
      <t>Принимается по наружному обмеру или паспортам зданий в году, предшествующем реализации мероприятий по энергосбережению и повышению энеогоэФФективности</t>
    </r>
  </si>
  <si>
    <t>3.263.26</t>
  </si>
  <si>
    <t>Фактический годовой расход тепловой энергии при эксплуатации зданий, строений и сооруженийФактический годовой расход тепловой энергии при эксплуатации зданий, строений и сооружений</t>
  </si>
  <si>
    <t>Г калГ кал</t>
  </si>
  <si>
    <r>
      <t>Определяется по фактическим данным в году, предшествующем реализации мероприятий по энергосбережению и повышению энеогоэФФективности</t>
    </r>
    <r>
      <rPr>
        <sz val="5"/>
        <rFont val="Times New Roman"/>
        <family val="1"/>
      </rPr>
      <t>Определяется по фактическим данным в году, предшествующем реализации мероприятий по энергосбережению и повышению энеогоэФФективности</t>
    </r>
  </si>
  <si>
    <t>3.273.27</t>
  </si>
  <si>
    <t>Ожидаемый годовой расход тепловой энергии при эксплуатации зданий, строений и сооруженийОжидаемый годовой расход тепловой энергии при эксплуатации зданий, строений и сооружений</t>
  </si>
  <si>
    <t>ГкалГкал</t>
  </si>
  <si>
    <r>
      <t>Определяется по ожидаемым данным на каждый год реализации мероприятий по энергосбережению и повышению энеогоэФФективности</t>
    </r>
    <r>
      <rPr>
        <sz val="5"/>
        <rFont val="Times New Roman"/>
        <family val="1"/>
      </rPr>
      <t>Определяется по ожидаемым данным на каждый год реализации мероприятий по энергосбережению и повышению энеогоэФФективности</t>
    </r>
  </si>
  <si>
    <t>3.283.28</t>
  </si>
  <si>
    <t>Фактический удельный расход тепловой энергии при эксплуатации зданий, строений и сооруженийФактический удельный расход тепловой энергии при эксплуатации зданий, строений и сооружений</t>
  </si>
  <si>
    <t>Г кал/мЗГ кал/мЗ</t>
  </si>
  <si>
    <r>
      <t>Пункт 3.26 / Пункт 3.25</t>
    </r>
    <r>
      <rPr>
        <sz val="5"/>
        <rFont val="Times New Roman"/>
        <family val="1"/>
      </rPr>
      <t>Пункт 3.26 / Пункт 3.25</t>
    </r>
  </si>
  <si>
    <t>3.293.29</t>
  </si>
  <si>
    <t>Ожидаемый удельный расход тепловой энергии при эксплуатации зданий, строений и сооруженийОжидаемый удельный расход тепловой энергии при эксплуатации зданий, строений и сооружений</t>
  </si>
  <si>
    <r>
      <t>Пункт 3.27 / Пункт 3.25</t>
    </r>
    <r>
      <rPr>
        <sz val="5"/>
        <rFont val="Times New Roman"/>
        <family val="1"/>
      </rPr>
      <t>Пункт 3.27 / Пункт 3.25</t>
    </r>
  </si>
  <si>
    <t>3.303.30</t>
  </si>
  <si>
    <t>Снижение или превышение ожидаемого удельного расхода тепловой энергии по отношению к фактическомуСнижение или превышение ожидаемого удельного расхода тепловой энергии по отношению к фактическому</t>
  </si>
  <si>
    <r>
      <t>Пункт 3.28 - Пункт 3.29</t>
    </r>
    <r>
      <rPr>
        <sz val="5"/>
        <rFont val="Times New Roman"/>
        <family val="1"/>
      </rPr>
      <t>Пункт 3.28 - Пункт 3.29</t>
    </r>
  </si>
  <si>
    <t>3.313.31</t>
  </si>
  <si>
    <t>Суммарный технологический эффектСуммарный технологический эффект</t>
  </si>
  <si>
    <r>
      <t>Пункт 3.30 х Пункт 3.25</t>
    </r>
    <r>
      <rPr>
        <sz val="5"/>
        <rFont val="Times New Roman"/>
        <family val="1"/>
      </rPr>
      <t>Пункт 3.30 х Пункт 3.25</t>
    </r>
  </si>
  <si>
    <t>3.323.32</t>
  </si>
  <si>
    <r>
      <t>Пункт 3.31 х Тариф за единицу тепловой энергии в году, предшествующем году реализации программы</t>
    </r>
    <r>
      <rPr>
        <sz val="5"/>
        <rFont val="Times New Roman"/>
        <family val="1"/>
      </rPr>
      <t>Пункт 3.31 х Тариф за единицу тепловой энергии в году, предшествующем году реализации программы</t>
    </r>
  </si>
  <si>
    <t>3.333.33</t>
  </si>
  <si>
    <t>Общая площадь зданий, строений, сооружений, при эксплуатации которых используется электрическая энергияОбщая площадь зданий, строений, сооружений, при эксплуатации которых используется электрическая энергия</t>
  </si>
  <si>
    <t>м2м2</t>
  </si>
  <si>
    <r>
      <t>Принимается по паспортам зданий с учетом их этажности в году, предшествующем реализации мероприятий по энергосбережению и повышению энеогоэФФективности</t>
    </r>
    <r>
      <rPr>
        <sz val="5"/>
        <rFont val="Times New Roman"/>
        <family val="1"/>
      </rPr>
      <t>Принимается по паспортам зданий с учетом их этажности в году, предшествующем реализации мероприятий по энергосбережению и повышению энеогоэФФективности</t>
    </r>
  </si>
  <si>
    <t>3.343.34</t>
  </si>
  <si>
    <t>Фактический годовой расход электрической энергии при эксплуатации зданий, строений и сооруженийФактический годовой расход электрической энергии при эксплуатации зданий, строений и сооружений</t>
  </si>
  <si>
    <t>кВт.чкВт.ч</t>
  </si>
  <si>
    <t>3.353.35</t>
  </si>
  <si>
    <t>Ожидаемый годовой расход электрической энергии при эксплуатации зданий, строений и вооруженийОжидаемый годовой расход электрической энергии при эксплуатации зданий, строений и вооружений</t>
  </si>
  <si>
    <t>3.363.36</t>
  </si>
  <si>
    <t>Фактический удельный расход электрической энергии при эксплуатации зданий, строений и сооруженийФактический удельный расход электрической энергии при эксплуатации зданий, строений и сооружений</t>
  </si>
  <si>
    <t>кВт.ч/м2кВт.ч/м2</t>
  </si>
  <si>
    <r>
      <t>Пункт 3.34 / Пункт 3.33</t>
    </r>
    <r>
      <rPr>
        <sz val="5"/>
        <rFont val="Times New Roman"/>
        <family val="1"/>
      </rPr>
      <t>Пункт 3.34 / Пункт 3.33</t>
    </r>
  </si>
  <si>
    <t>3.373.37</t>
  </si>
  <si>
    <t>Ожидаемый удельный расход электрической энергии при эксплуатации зданий, строений и сооруженийОжидаемый удельный расход электрической энергии при эксплуатации зданий, строений и сооружений</t>
  </si>
  <si>
    <r>
      <t>Пункт 3.35 / Пункт 3.33</t>
    </r>
    <r>
      <rPr>
        <sz val="5"/>
        <rFont val="Times New Roman"/>
        <family val="1"/>
      </rPr>
      <t>Пункт 3.35 / Пункт 3.33</t>
    </r>
  </si>
  <si>
    <r>
      <t>3.38</t>
    </r>
    <r>
      <rPr>
        <sz val="8"/>
        <rFont val="Times New Roman"/>
        <family val="1"/>
      </rPr>
      <t>3.38</t>
    </r>
  </si>
  <si>
    <r>
      <t>Снижение или превышение ожидаемого удельного расхода электрической энергии по отношению к фактическому</t>
    </r>
    <r>
      <rPr>
        <sz val="8"/>
        <rFont val="Times New Roman"/>
        <family val="1"/>
      </rPr>
      <t>Снижение или превышение ожидаемого удельного расхода электрической энергии по отношению к фактическому</t>
    </r>
  </si>
  <si>
    <r>
      <t>кВт.ч/м2</t>
    </r>
    <r>
      <rPr>
        <sz val="8"/>
        <rFont val="Times New Roman"/>
        <family val="1"/>
      </rPr>
      <t>кВт.ч/м2</t>
    </r>
  </si>
  <si>
    <r>
      <t>Пункт 3.36 - Пункт 3.37</t>
    </r>
    <r>
      <rPr>
        <sz val="5"/>
        <rFont val="Times New Roman"/>
        <family val="1"/>
      </rPr>
      <t>Пункт 3.36 - Пункт 3.37</t>
    </r>
  </si>
  <si>
    <r>
      <t>3.39</t>
    </r>
    <r>
      <rPr>
        <sz val="8"/>
        <rFont val="Times New Roman"/>
        <family val="1"/>
      </rPr>
      <t>3.39</t>
    </r>
  </si>
  <si>
    <r>
      <t>Суммарный технологический эффект</t>
    </r>
    <r>
      <rPr>
        <sz val="8"/>
        <rFont val="Times New Roman"/>
        <family val="1"/>
      </rPr>
      <t>Суммарный технологический эффект</t>
    </r>
  </si>
  <si>
    <r>
      <t>кВт.ч</t>
    </r>
    <r>
      <rPr>
        <sz val="8"/>
        <rFont val="Times New Roman"/>
        <family val="1"/>
      </rPr>
      <t>кВт.ч</t>
    </r>
  </si>
  <si>
    <r>
      <t>Пункт 3.38 х Пункт 3.33</t>
    </r>
    <r>
      <rPr>
        <sz val="5"/>
        <rFont val="Times New Roman"/>
        <family val="1"/>
      </rPr>
      <t>Пункт 3.38 х Пункт 3.33</t>
    </r>
  </si>
  <si>
    <t>3.40</t>
  </si>
  <si>
    <t>Количество осветительных устройств</t>
  </si>
  <si>
    <t>шт.</t>
  </si>
  <si>
    <t>3.41</t>
  </si>
  <si>
    <t>Количество осветительных устройств с использованием светодиодов</t>
  </si>
  <si>
    <t>3.42</t>
  </si>
  <si>
    <t>Доля использования осветительных устройств с использованием светодиодов в общем объеме используемых осветительных устройств***</t>
  </si>
  <si>
    <t>%</t>
  </si>
  <si>
    <t>Пункт 3,42/Пункт 3,41 х 100</t>
  </si>
  <si>
    <t>3.43</t>
  </si>
  <si>
    <t>Суммарный экономический эффект</t>
  </si>
  <si>
    <t>руб.</t>
  </si>
  <si>
    <t>Пункт 3.39 х Тариф за единицу электрической энергии в году, предшествующем году реализации программы</t>
  </si>
  <si>
    <t>&lt;*&gt; Базовый год - предшествующий год году начала действия программы энергосбережения и повышения энергетической эффективности.</t>
  </si>
  <si>
    <t>&lt;**&gt; Плановые значения целевых показателей по годам определяются в соотвествии со сроком действия инвестиционной программы.</t>
  </si>
  <si>
    <t>&lt;***&gt; Программы в области энергосбережения и повышения энергетической эффективности организаций, осуществляющих регулируемые виды деятельности должны обеспечивать доведение использования регулируемыми</t>
  </si>
  <si>
    <t>организациями осветительных устройств с использованием светодиодов до уровня:</t>
  </si>
  <si>
    <t>в 2017 году - не менее 10 процентов общего объема используемых осветительных устройств;</t>
  </si>
  <si>
    <t>в 2018 году - не менее 30 процентов общего объема используемых осветительных устройств;</t>
  </si>
  <si>
    <t>в 2019 году - не менее 50 процентов общего объема используемых осветительных устройств;</t>
  </si>
  <si>
    <t>в 2020 году - не менее 75 процентов общего объема используемых осветительных устройств.</t>
  </si>
  <si>
    <t>Приложение № 2</t>
  </si>
  <si>
    <t>от  31.03.2017 г.</t>
  </si>
  <si>
    <t>Перечень обязательных мероприятий по энергосбережению и повышению</t>
  </si>
  <si>
    <t>энергетической эффективности организаций, осуществляющих передачу</t>
  </si>
  <si>
    <t>электрической энергии, подлежащих включению в программу,</t>
  </si>
  <si>
    <t>и сроки их проведения</t>
  </si>
  <si>
    <t>№ п/п.</t>
  </si>
  <si>
    <t>Наименования мероприятий</t>
  </si>
  <si>
    <t>Сроки проведения мероприятий</t>
  </si>
  <si>
    <r>
      <t>1</t>
    </r>
    <r>
      <rPr>
        <b/>
        <sz val="9"/>
        <rFont val="Times New Roman"/>
        <family val="1"/>
      </rPr>
      <t>.</t>
    </r>
  </si>
  <si>
    <t>Проведение энерготехнологических обследований и энергетическая паспортизация объектов Организаций</t>
  </si>
  <si>
    <t>2018 г.</t>
  </si>
  <si>
    <t>2.</t>
  </si>
  <si>
    <t>Реконструкция и модернизация оборудования, используемого для передачи электрической энергии, в том числе замена оборудованием с более высокой пропускной способностью, внедрение инновационных решений и технологий</t>
  </si>
  <si>
    <t>2018-2021 гг.</t>
  </si>
  <si>
    <t>3.</t>
  </si>
  <si>
    <t>Внедрение энергосберегающих технологий и автоматизированных систем учета энергоресурсов</t>
  </si>
  <si>
    <t>4.</t>
  </si>
  <si>
    <t>Оптимизация схемных режимов</t>
  </si>
  <si>
    <t>5.</t>
  </si>
  <si>
    <t>Оптимизация установившихся режимов электрических сетей по активной и реактивной мощности</t>
  </si>
  <si>
    <t>6.</t>
  </si>
  <si>
    <t>Установка оборудования для компенсации реактивной мощности</t>
  </si>
  <si>
    <t>7.</t>
  </si>
  <si>
    <t>Регулирование напряжения в линиях электрической сети</t>
  </si>
  <si>
    <t>8.</t>
  </si>
  <si>
    <t>Снижение расхода электрической энергии на собственные нужды электроустановок и хозяйственные нужды организации</t>
  </si>
  <si>
    <t>9.</t>
  </si>
  <si>
    <t>Организация достоверного и своевременного снятия показаний приборов коммерческого учета электрической энергии у потребителей, проверка их технического состояния</t>
  </si>
  <si>
    <t>10.</t>
  </si>
  <si>
    <t>Установка приборов учета энергоресурсов</t>
  </si>
  <si>
    <t>Приложение № 4</t>
  </si>
  <si>
    <r>
      <t xml:space="preserve">отЭУ </t>
    </r>
    <r>
      <rPr>
        <i/>
        <sz val="10"/>
        <rFont val="Times New Roman"/>
        <family val="1"/>
      </rPr>
      <t>03</t>
    </r>
    <r>
      <rPr>
        <b/>
        <sz val="9"/>
        <rFont val="Times New Roman"/>
        <family val="1"/>
      </rPr>
      <t xml:space="preserve"> 20</t>
    </r>
  </si>
  <si>
    <t>ПЕРЕЧЕНЬ МЕРОПРИЯТИЙ, ОСНОВНОЙ ЦЕЛЬЮ КОТОРЫХ ЯВЛЯЕТСЯ ЭНЕРГОСБЕРЕЖЕНИЕ</t>
  </si>
  <si>
    <t>И (ИЛИ) ПОВЫШЕНИЕ ЭНЕРГЕТИЧЕСКОЙ ЭФФЕКТИВНОСТИ</t>
  </si>
  <si>
    <t>Наименование мероприятия</t>
  </si>
  <si>
    <t>Объемы выполнения (план) с разбивкой по годам действия программы</t>
  </si>
  <si>
    <t>Плановые численные значения экономии в обозначенной размеренности с разбивкой по годам действия программы*</t>
  </si>
  <si>
    <t>Показатели экономической эффективности</t>
  </si>
  <si>
    <t>Срок аморти- зации, лет</t>
  </si>
  <si>
    <t>Затраты (план), млн. руб. (без НДС), с разбивкой по годам действия программы</t>
  </si>
  <si>
    <t>Статья затрат</t>
  </si>
  <si>
    <t>Источник финанси- рования</t>
  </si>
  <si>
    <t>ед. измерения</t>
  </si>
  <si>
    <t>всего по годам экономия в указанной размерности</t>
  </si>
  <si>
    <t xml:space="preserve"> 2019 Г.</t>
  </si>
  <si>
    <t xml:space="preserve"> 2021 Г.</t>
  </si>
  <si>
    <t>численное значение экономии в указанной размерности</t>
  </si>
  <si>
    <t>численное значение экономии, ту.т.</t>
  </si>
  <si>
    <t>численное значение экономии, млн. руб.</t>
  </si>
  <si>
    <t>дисконтированный срок окупаемости, лет</t>
  </si>
  <si>
    <t>ВНД, %</t>
  </si>
  <si>
    <t>ЧДД, млн. руб.</t>
  </si>
  <si>
    <t>Всего</t>
  </si>
  <si>
    <t>2019 г.</t>
  </si>
  <si>
    <t>2020 г.</t>
  </si>
  <si>
    <t>2021 г.</t>
  </si>
  <si>
    <t>1</t>
  </si>
  <si>
    <t>2</t>
  </si>
  <si>
    <t>3</t>
  </si>
  <si>
    <t>4</t>
  </si>
  <si>
    <t>5</t>
  </si>
  <si>
    <t>6</t>
  </si>
  <si>
    <t>7</t>
  </si>
  <si>
    <t>8</t>
  </si>
  <si>
    <t>9</t>
  </si>
  <si>
    <t>10</t>
  </si>
  <si>
    <t>11</t>
  </si>
  <si>
    <t>12</t>
  </si>
  <si>
    <t>13</t>
  </si>
  <si>
    <t>14</t>
  </si>
  <si>
    <t>15</t>
  </si>
  <si>
    <t>16</t>
  </si>
  <si>
    <t>17</t>
  </si>
  <si>
    <t>18</t>
  </si>
  <si>
    <t>19</t>
  </si>
  <si>
    <t>20</t>
  </si>
  <si>
    <t>21</t>
  </si>
  <si>
    <t>22</t>
  </si>
  <si>
    <t>23</t>
  </si>
  <si>
    <t>24</t>
  </si>
  <si>
    <r>
      <t>1</t>
    </r>
    <r>
      <rPr>
        <b/>
        <sz val="9"/>
        <rFont val="Times New Roman"/>
        <family val="1"/>
      </rPr>
      <t>.</t>
    </r>
  </si>
  <si>
    <t>тыс.руб.</t>
  </si>
  <si>
    <t>-</t>
  </si>
  <si>
    <t>Услуги сторнних огранизации</t>
  </si>
  <si>
    <t>НВВ в тарифе</t>
  </si>
  <si>
    <t xml:space="preserve"> млн.кВт.ч</t>
  </si>
  <si>
    <t>капитальные вложения</t>
  </si>
  <si>
    <t>Инвест.составляющие в тарифе</t>
  </si>
  <si>
    <t>ФОТ</t>
  </si>
  <si>
    <t>84,57</t>
  </si>
  <si>
    <t>89,74</t>
  </si>
  <si>
    <t>91,54</t>
  </si>
  <si>
    <t>93,37</t>
  </si>
  <si>
    <t>капитальный ремонт</t>
  </si>
  <si>
    <t>материальные затртаты</t>
  </si>
  <si>
    <t>тыс.шт.абонентов</t>
  </si>
</sst>
</file>

<file path=xl/styles.xml><?xml version="1.0" encoding="utf-8"?>
<styleSheet xmlns="http://schemas.openxmlformats.org/spreadsheetml/2006/main">
  <numFmts count="5">
    <numFmt numFmtId="164" formatCode="GENERAL"/>
    <numFmt numFmtId="165" formatCode="GENERAL"/>
    <numFmt numFmtId="166" formatCode="_(* #,##0.00_);_(* \(#,##0.00\);_(* \-??_);_(@_)"/>
    <numFmt numFmtId="167" formatCode="_-* #,##0.00_р_._-;\-* #,##0.00_р_._-;_-* \-??_р_._-;_-@_-"/>
    <numFmt numFmtId="168" formatCode="0.000"/>
  </numFmts>
  <fonts count="15">
    <font>
      <sz val="10"/>
      <name val="Arial"/>
      <family val="2"/>
    </font>
    <font>
      <sz val="10"/>
      <color indexed="8"/>
      <name val="Times New Roman"/>
      <family val="1"/>
    </font>
    <font>
      <sz val="8"/>
      <name val="Times New Roman"/>
      <family val="1"/>
    </font>
    <font>
      <sz val="8"/>
      <name val="Arial"/>
      <family val="2"/>
    </font>
    <font>
      <sz val="5"/>
      <name val="Times New Roman"/>
      <family val="1"/>
    </font>
    <font>
      <sz val="5"/>
      <name val="Arial"/>
      <family val="2"/>
    </font>
    <font>
      <sz val="14"/>
      <name val="Times New Roman"/>
      <family val="1"/>
    </font>
    <font>
      <sz val="13"/>
      <name val="Times New Roman"/>
      <family val="1"/>
    </font>
    <font>
      <b/>
      <sz val="9"/>
      <name val="Times New Roman"/>
      <family val="1"/>
    </font>
    <font>
      <i/>
      <sz val="10"/>
      <name val="Times New Roman"/>
      <family val="1"/>
    </font>
    <font>
      <sz val="12"/>
      <name val="Times New Roman"/>
      <family val="1"/>
    </font>
    <font>
      <sz val="9"/>
      <name val="Times New Roman"/>
      <family val="1"/>
    </font>
    <font>
      <sz val="6"/>
      <name val="Times New Roman"/>
      <family val="1"/>
    </font>
    <font>
      <sz val="5"/>
      <name val="Tahoma"/>
      <family val="2"/>
    </font>
    <font>
      <sz val="9"/>
      <name val="Arial"/>
      <family val="2"/>
    </font>
  </fonts>
  <fills count="2">
    <fill>
      <patternFill/>
    </fill>
    <fill>
      <patternFill patternType="gray125"/>
    </fill>
  </fills>
  <borders count="6">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1" fillId="0" borderId="0">
      <alignment/>
      <protection/>
    </xf>
    <xf numFmtId="166" fontId="0" fillId="0" borderId="0">
      <alignment/>
      <protection/>
    </xf>
    <xf numFmtId="167" fontId="0" fillId="0" borderId="0">
      <alignment/>
      <protection/>
    </xf>
    <xf numFmtId="164" fontId="0" fillId="0" borderId="0">
      <alignment/>
      <protection/>
    </xf>
  </cellStyleXfs>
  <cellXfs count="88">
    <xf numFmtId="164" fontId="0" fillId="0" borderId="0" xfId="0" applyAlignment="1">
      <alignment/>
    </xf>
    <xf numFmtId="164" fontId="0" fillId="0" borderId="0" xfId="24">
      <alignment/>
      <protection/>
    </xf>
    <xf numFmtId="164" fontId="0" fillId="0" borderId="0" xfId="24" applyFont="1" applyBorder="1" applyAlignment="1">
      <alignment vertical="top"/>
      <protection/>
    </xf>
    <xf numFmtId="164" fontId="2" fillId="0" borderId="0" xfId="24" applyFont="1" applyBorder="1" applyAlignment="1">
      <alignment vertical="top"/>
      <protection/>
    </xf>
    <xf numFmtId="164" fontId="0" fillId="0" borderId="0" xfId="24" applyFont="1" applyBorder="1" applyAlignment="1">
      <alignment horizontal="center" vertical="top"/>
      <protection/>
    </xf>
    <xf numFmtId="164" fontId="2" fillId="0" borderId="1" xfId="24" applyFont="1" applyBorder="1" applyAlignment="1">
      <alignment horizontal="left" vertical="center" wrapText="1" indent="1"/>
      <protection/>
    </xf>
    <xf numFmtId="164" fontId="2" fillId="0" borderId="1" xfId="24" applyFont="1" applyBorder="1" applyAlignment="1">
      <alignment horizontal="left" vertical="center" indent="1"/>
      <protection/>
    </xf>
    <xf numFmtId="164" fontId="2" fillId="0" borderId="1" xfId="24" applyFont="1" applyBorder="1" applyAlignment="1">
      <alignment horizontal="left" vertical="center"/>
      <protection/>
    </xf>
    <xf numFmtId="164" fontId="2" fillId="0" borderId="1" xfId="24" applyFont="1" applyBorder="1" applyAlignment="1">
      <alignment horizontal="center" vertical="center" wrapText="1"/>
      <protection/>
    </xf>
    <xf numFmtId="164" fontId="2" fillId="0" borderId="1" xfId="24" applyFont="1" applyBorder="1" applyAlignment="1">
      <alignment horizontal="center" wrapText="1"/>
      <protection/>
    </xf>
    <xf numFmtId="164" fontId="0" fillId="0" borderId="1" xfId="24" applyFont="1" applyBorder="1" applyAlignment="1">
      <alignment horizontal="center" vertical="center" wrapText="1"/>
      <protection/>
    </xf>
    <xf numFmtId="164" fontId="2" fillId="0" borderId="1" xfId="24" applyFont="1" applyBorder="1" applyAlignment="1">
      <alignment horizontal="center"/>
      <protection/>
    </xf>
    <xf numFmtId="164" fontId="2" fillId="0" borderId="1" xfId="24" applyFont="1" applyBorder="1" applyAlignment="1">
      <alignment horizontal="center" vertical="center"/>
      <protection/>
    </xf>
    <xf numFmtId="164" fontId="3" fillId="0" borderId="2" xfId="24" applyFont="1" applyBorder="1" applyAlignment="1">
      <alignment horizontal="left" wrapText="1" indent="3"/>
      <protection/>
    </xf>
    <xf numFmtId="164" fontId="0" fillId="0" borderId="1" xfId="24" applyBorder="1" applyAlignment="1">
      <alignment horizontal="left" vertical="top" indent="2"/>
      <protection/>
    </xf>
    <xf numFmtId="164" fontId="2" fillId="0" borderId="1" xfId="24" applyFont="1" applyBorder="1" applyAlignment="1">
      <alignment horizontal="right"/>
      <protection/>
    </xf>
    <xf numFmtId="164" fontId="2" fillId="0" borderId="1" xfId="24" applyFont="1" applyBorder="1" applyAlignment="1">
      <alignment horizontal="right" vertical="center"/>
      <protection/>
    </xf>
    <xf numFmtId="164" fontId="2" fillId="0" borderId="1" xfId="24" applyFont="1" applyBorder="1" applyAlignment="1">
      <alignment horizontal="left" vertical="center" wrapText="1"/>
      <protection/>
    </xf>
    <xf numFmtId="164" fontId="0" fillId="0" borderId="1" xfId="24" applyBorder="1" applyAlignment="1">
      <alignment horizontal="left" vertical="top" indent="1"/>
      <protection/>
    </xf>
    <xf numFmtId="167" fontId="0" fillId="0" borderId="1" xfId="15" applyFont="1" applyFill="1" applyBorder="1" applyAlignment="1" applyProtection="1">
      <alignment horizontal="center" vertical="top"/>
      <protection/>
    </xf>
    <xf numFmtId="164" fontId="4" fillId="0" borderId="1" xfId="24" applyFont="1" applyBorder="1" applyAlignment="1">
      <alignment horizontal="left" wrapText="1"/>
      <protection/>
    </xf>
    <xf numFmtId="164" fontId="4" fillId="0" borderId="1" xfId="24" applyFont="1" applyBorder="1" applyAlignment="1">
      <alignment horizontal="left" vertical="center"/>
      <protection/>
    </xf>
    <xf numFmtId="164" fontId="2" fillId="0" borderId="1" xfId="24" applyFont="1" applyBorder="1" applyAlignment="1">
      <alignment horizontal="left" wrapText="1"/>
      <protection/>
    </xf>
    <xf numFmtId="164" fontId="0" fillId="0" borderId="1" xfId="24" applyBorder="1" applyAlignment="1">
      <alignment horizontal="left" vertical="top"/>
      <protection/>
    </xf>
    <xf numFmtId="164" fontId="2" fillId="0" borderId="1" xfId="24" applyFont="1" applyBorder="1" applyAlignment="1">
      <alignment horizontal="left" vertical="top" wrapText="1"/>
      <protection/>
    </xf>
    <xf numFmtId="164" fontId="5" fillId="0" borderId="1" xfId="24" applyFont="1" applyBorder="1" applyAlignment="1">
      <alignment horizontal="left" wrapText="1"/>
      <protection/>
    </xf>
    <xf numFmtId="164" fontId="0" fillId="0" borderId="1" xfId="24" applyFont="1" applyBorder="1" applyAlignment="1">
      <alignment horizontal="left" vertical="center" indent="1"/>
      <protection/>
    </xf>
    <xf numFmtId="164" fontId="0" fillId="0" borderId="1" xfId="24" applyFont="1" applyBorder="1" applyAlignment="1">
      <alignment horizontal="left" vertical="center" wrapText="1"/>
      <protection/>
    </xf>
    <xf numFmtId="164" fontId="0" fillId="0" borderId="1" xfId="24" applyFont="1" applyBorder="1" applyAlignment="1">
      <alignment horizontal="left" vertical="center"/>
      <protection/>
    </xf>
    <xf numFmtId="164" fontId="0" fillId="0" borderId="3" xfId="24" applyFont="1" applyBorder="1" applyAlignment="1">
      <alignment horizontal="right" vertical="center"/>
      <protection/>
    </xf>
    <xf numFmtId="164" fontId="0" fillId="0" borderId="1" xfId="24" applyFont="1" applyBorder="1" applyAlignment="1">
      <alignment horizontal="left" wrapText="1"/>
      <protection/>
    </xf>
    <xf numFmtId="164" fontId="2" fillId="0" borderId="3" xfId="24" applyFont="1" applyBorder="1" applyAlignment="1">
      <alignment horizontal="right" vertical="center"/>
      <protection/>
    </xf>
    <xf numFmtId="168" fontId="0" fillId="0" borderId="1" xfId="24" applyNumberFormat="1" applyBorder="1" applyAlignment="1">
      <alignment horizontal="left" vertical="top"/>
      <protection/>
    </xf>
    <xf numFmtId="164" fontId="0" fillId="0" borderId="1" xfId="24" applyFont="1" applyBorder="1" applyAlignment="1">
      <alignment horizontal="right" vertical="center"/>
      <protection/>
    </xf>
    <xf numFmtId="164" fontId="0" fillId="0" borderId="1" xfId="24" applyFont="1" applyBorder="1" applyAlignment="1">
      <alignment horizontal="left" vertical="top" wrapText="1"/>
      <protection/>
    </xf>
    <xf numFmtId="164" fontId="0" fillId="0" borderId="0" xfId="24" applyFont="1" applyBorder="1" applyAlignment="1">
      <alignment horizontal="right" vertical="top"/>
      <protection/>
    </xf>
    <xf numFmtId="164" fontId="6" fillId="0" borderId="0" xfId="24" applyFont="1" applyBorder="1" applyAlignment="1">
      <alignment horizontal="right" vertical="top"/>
      <protection/>
    </xf>
    <xf numFmtId="164" fontId="6" fillId="0" borderId="0" xfId="24" applyFont="1" applyBorder="1" applyAlignment="1">
      <alignment vertical="top"/>
      <protection/>
    </xf>
    <xf numFmtId="164" fontId="0" fillId="0" borderId="0" xfId="24" applyAlignment="1">
      <alignment/>
      <protection/>
    </xf>
    <xf numFmtId="164" fontId="6" fillId="0" borderId="1" xfId="24" applyFont="1" applyBorder="1" applyAlignment="1">
      <alignment horizontal="left" wrapText="1" indent="1"/>
      <protection/>
    </xf>
    <xf numFmtId="164" fontId="6" fillId="0" borderId="1" xfId="24" applyFont="1" applyBorder="1" applyAlignment="1">
      <alignment horizontal="center" vertical="top"/>
      <protection/>
    </xf>
    <xf numFmtId="164" fontId="6" fillId="0" borderId="2" xfId="24" applyFont="1" applyBorder="1" applyAlignment="1">
      <alignment horizontal="center" wrapText="1"/>
      <protection/>
    </xf>
    <xf numFmtId="164" fontId="7" fillId="0" borderId="1" xfId="24" applyFont="1" applyBorder="1" applyAlignment="1">
      <alignment horizontal="left" vertical="top" indent="1"/>
      <protection/>
    </xf>
    <xf numFmtId="164" fontId="6" fillId="0" borderId="4" xfId="24" applyFont="1" applyBorder="1" applyAlignment="1">
      <alignment horizontal="left" wrapText="1"/>
      <protection/>
    </xf>
    <xf numFmtId="164" fontId="6" fillId="0" borderId="1" xfId="24" applyFont="1" applyBorder="1" applyAlignment="1">
      <alignment horizontal="center" vertical="center"/>
      <protection/>
    </xf>
    <xf numFmtId="164" fontId="6" fillId="0" borderId="1" xfId="24" applyFont="1" applyBorder="1" applyAlignment="1">
      <alignment horizontal="left" vertical="top" indent="1"/>
      <protection/>
    </xf>
    <xf numFmtId="164" fontId="6" fillId="0" borderId="1" xfId="24" applyFont="1" applyBorder="1" applyAlignment="1">
      <alignment horizontal="left" vertical="top" wrapText="1"/>
      <protection/>
    </xf>
    <xf numFmtId="164" fontId="6" fillId="0" borderId="5" xfId="24" applyFont="1" applyBorder="1" applyAlignment="1">
      <alignment horizontal="center" vertical="top" wrapText="1"/>
      <protection/>
    </xf>
    <xf numFmtId="164" fontId="6" fillId="0" borderId="1" xfId="24" applyFont="1" applyBorder="1" applyAlignment="1">
      <alignment horizontal="center" vertical="top" wrapText="1"/>
      <protection/>
    </xf>
    <xf numFmtId="164" fontId="0" fillId="0" borderId="1" xfId="24" applyFont="1" applyBorder="1" applyAlignment="1">
      <alignment horizontal="left" indent="1"/>
      <protection/>
    </xf>
    <xf numFmtId="164" fontId="0" fillId="0" borderId="1" xfId="24" applyFont="1" applyBorder="1" applyAlignment="1">
      <alignment horizontal="left"/>
      <protection/>
    </xf>
    <xf numFmtId="164" fontId="6" fillId="0" borderId="1" xfId="24" applyFont="1" applyBorder="1" applyAlignment="1">
      <alignment horizontal="left" wrapText="1"/>
      <protection/>
    </xf>
    <xf numFmtId="164" fontId="0" fillId="0" borderId="2" xfId="24" applyFont="1" applyBorder="1" applyAlignment="1">
      <alignment horizontal="left" vertical="center" indent="1"/>
      <protection/>
    </xf>
    <xf numFmtId="164" fontId="8" fillId="0" borderId="0" xfId="24" applyFont="1" applyBorder="1" applyAlignment="1">
      <alignment vertical="top"/>
      <protection/>
    </xf>
    <xf numFmtId="164" fontId="10" fillId="0" borderId="0" xfId="24" applyFont="1" applyBorder="1" applyAlignment="1">
      <alignment horizontal="center" vertical="top"/>
      <protection/>
    </xf>
    <xf numFmtId="164" fontId="11" fillId="0" borderId="1" xfId="24" applyFont="1" applyBorder="1" applyAlignment="1">
      <alignment horizontal="left" vertical="center" wrapText="1"/>
      <protection/>
    </xf>
    <xf numFmtId="164" fontId="11" fillId="0" borderId="2" xfId="24" applyFont="1" applyBorder="1" applyAlignment="1">
      <alignment horizontal="center" vertical="center" wrapText="1"/>
      <protection/>
    </xf>
    <xf numFmtId="164" fontId="11" fillId="0" borderId="1" xfId="24" applyFont="1" applyBorder="1" applyAlignment="1">
      <alignment horizontal="center" wrapText="1"/>
      <protection/>
    </xf>
    <xf numFmtId="164" fontId="11" fillId="0" borderId="1" xfId="24" applyFont="1" applyBorder="1" applyAlignment="1">
      <alignment horizontal="center" vertical="center" wrapText="1"/>
      <protection/>
    </xf>
    <xf numFmtId="164" fontId="11" fillId="0" borderId="1" xfId="24" applyFont="1" applyBorder="1" applyAlignment="1">
      <alignment horizontal="center" vertical="top" wrapText="1"/>
      <protection/>
    </xf>
    <xf numFmtId="164" fontId="12" fillId="0" borderId="1" xfId="24" applyFont="1" applyBorder="1" applyAlignment="1">
      <alignment horizontal="left" vertical="center" indent="6"/>
      <protection/>
    </xf>
    <xf numFmtId="164" fontId="11" fillId="0" borderId="1" xfId="24" applyFont="1" applyBorder="1" applyAlignment="1">
      <alignment horizontal="center" vertical="top"/>
      <protection/>
    </xf>
    <xf numFmtId="164" fontId="11" fillId="0" borderId="1" xfId="24" applyFont="1" applyBorder="1" applyAlignment="1">
      <alignment horizontal="center" vertical="top"/>
      <protection/>
    </xf>
    <xf numFmtId="164" fontId="0" fillId="0" borderId="1" xfId="24" applyFont="1" applyBorder="1" applyAlignment="1">
      <alignment horizontal="center" vertical="top" wrapText="1"/>
      <protection/>
    </xf>
    <xf numFmtId="164" fontId="0" fillId="0" borderId="4" xfId="24" applyBorder="1" applyAlignment="1">
      <alignment horizontal="center" vertical="top"/>
      <protection/>
    </xf>
    <xf numFmtId="164" fontId="0" fillId="0" borderId="1" xfId="24" applyBorder="1" applyAlignment="1">
      <alignment horizontal="center" vertical="top"/>
      <protection/>
    </xf>
    <xf numFmtId="164" fontId="12" fillId="0" borderId="1" xfId="24" applyFont="1" applyBorder="1" applyAlignment="1">
      <alignment horizontal="center"/>
      <protection/>
    </xf>
    <xf numFmtId="164" fontId="12" fillId="0" borderId="1" xfId="24" applyFont="1" applyBorder="1" applyAlignment="1">
      <alignment horizontal="left" indent="1"/>
      <protection/>
    </xf>
    <xf numFmtId="164" fontId="11" fillId="0" borderId="1" xfId="24" applyFont="1" applyBorder="1" applyAlignment="1">
      <alignment horizontal="center"/>
      <protection/>
    </xf>
    <xf numFmtId="164" fontId="11" fillId="0" borderId="1" xfId="24" applyFont="1" applyBorder="1" applyAlignment="1">
      <alignment horizontal="left" vertical="center" indent="1"/>
      <protection/>
    </xf>
    <xf numFmtId="164" fontId="11" fillId="0" borderId="1" xfId="24" applyFont="1" applyBorder="1" applyAlignment="1">
      <alignment horizontal="left" indent="1"/>
      <protection/>
    </xf>
    <xf numFmtId="164" fontId="11" fillId="0" borderId="1" xfId="24" applyFont="1" applyBorder="1" applyAlignment="1">
      <alignment horizontal="left" vertical="top" indent="1"/>
      <protection/>
    </xf>
    <xf numFmtId="164" fontId="11" fillId="0" borderId="4" xfId="24" applyFont="1" applyBorder="1" applyAlignment="1">
      <alignment horizontal="left" wrapText="1"/>
      <protection/>
    </xf>
    <xf numFmtId="164" fontId="0" fillId="0" borderId="1" xfId="24" applyFont="1" applyBorder="1" applyAlignment="1">
      <alignment horizontal="left" vertical="top" indent="1"/>
      <protection/>
    </xf>
    <xf numFmtId="164" fontId="0" fillId="0" borderId="1" xfId="24" applyFont="1" applyBorder="1" applyAlignment="1">
      <alignment horizontal="center" vertical="top"/>
      <protection/>
    </xf>
    <xf numFmtId="164" fontId="3" fillId="0" borderId="1" xfId="24" applyFont="1" applyBorder="1" applyAlignment="1">
      <alignment horizontal="left" vertical="top" wrapText="1"/>
      <protection/>
    </xf>
    <xf numFmtId="164" fontId="11" fillId="0" borderId="1" xfId="24" applyFont="1" applyBorder="1" applyAlignment="1">
      <alignment horizontal="left" vertical="top" wrapText="1"/>
      <protection/>
    </xf>
    <xf numFmtId="164" fontId="3" fillId="0" borderId="1" xfId="24" applyFont="1" applyBorder="1" applyAlignment="1">
      <alignment horizontal="left" vertical="top" indent="1"/>
      <protection/>
    </xf>
    <xf numFmtId="168" fontId="0" fillId="0" borderId="1" xfId="24" applyNumberFormat="1" applyBorder="1" applyAlignment="1">
      <alignment horizontal="left" vertical="top" indent="1"/>
      <protection/>
    </xf>
    <xf numFmtId="164" fontId="11" fillId="0" borderId="1" xfId="24" applyFont="1" applyBorder="1" applyAlignment="1">
      <alignment horizontal="left" wrapText="1"/>
      <protection/>
    </xf>
    <xf numFmtId="164" fontId="11" fillId="0" borderId="1" xfId="24" applyFont="1" applyBorder="1" applyAlignment="1">
      <alignment horizontal="left" indent="1"/>
      <protection/>
    </xf>
    <xf numFmtId="164" fontId="11" fillId="0" borderId="1" xfId="24" applyFont="1" applyBorder="1" applyAlignment="1">
      <alignment horizontal="left"/>
      <protection/>
    </xf>
    <xf numFmtId="164" fontId="13" fillId="0" borderId="1" xfId="24" applyFont="1" applyBorder="1" applyAlignment="1">
      <alignment horizontal="left" vertical="top" indent="1"/>
      <protection/>
    </xf>
    <xf numFmtId="164" fontId="14" fillId="0" borderId="1" xfId="24" applyFont="1" applyBorder="1" applyAlignment="1">
      <alignment horizontal="left" vertical="top" indent="1"/>
      <protection/>
    </xf>
    <xf numFmtId="164" fontId="14" fillId="0" borderId="1" xfId="24" applyFont="1" applyBorder="1" applyAlignment="1">
      <alignment horizontal="left" wrapText="1"/>
      <protection/>
    </xf>
    <xf numFmtId="164" fontId="0" fillId="0" borderId="1" xfId="24" applyFont="1" applyBorder="1" applyAlignment="1">
      <alignment horizontal="left" vertical="top" wrapText="1" indent="1"/>
      <protection/>
    </xf>
    <xf numFmtId="164" fontId="14" fillId="0" borderId="1" xfId="24" applyFont="1" applyBorder="1" applyAlignment="1">
      <alignment horizontal="left" vertical="center" indent="1"/>
      <protection/>
    </xf>
    <xf numFmtId="164" fontId="14" fillId="0" borderId="1" xfId="24" applyFont="1" applyBorder="1" applyAlignment="1">
      <alignment horizontal="left" vertical="top"/>
      <protection/>
    </xf>
  </cellXfs>
  <cellStyles count="11">
    <cellStyle name="Normal" xfId="0"/>
    <cellStyle name="Comma" xfId="15"/>
    <cellStyle name="Comma [0]" xfId="16"/>
    <cellStyle name="Currency" xfId="17"/>
    <cellStyle name="Currency [0]" xfId="18"/>
    <cellStyle name="Percent" xfId="19"/>
    <cellStyle name="Обычный 2" xfId="20"/>
    <cellStyle name="Обычный 3" xfId="21"/>
    <cellStyle name="Финансовый 2" xfId="22"/>
    <cellStyle name="Финансовый 3"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91"/>
  <sheetViews>
    <sheetView view="pageBreakPreview" zoomScaleSheetLayoutView="100" workbookViewId="0" topLeftCell="A1">
      <selection activeCell="B83" sqref="B83"/>
    </sheetView>
  </sheetViews>
  <sheetFormatPr defaultColWidth="9.140625" defaultRowHeight="12.75"/>
  <cols>
    <col min="1" max="1" width="8.00390625" style="1" customWidth="1"/>
    <col min="2" max="2" width="74.140625" style="1" customWidth="1"/>
    <col min="3" max="3" width="7.00390625" style="1" customWidth="1"/>
    <col min="4" max="4" width="5.57421875" style="1" customWidth="1"/>
    <col min="5" max="5" width="8.57421875" style="1" customWidth="1"/>
    <col min="6" max="6" width="19.00390625" style="1" customWidth="1"/>
    <col min="7" max="7" width="15.140625" style="1" customWidth="1"/>
    <col min="8" max="8" width="16.00390625" style="1" customWidth="1"/>
    <col min="9" max="11" width="15.57421875" style="1" customWidth="1"/>
    <col min="12" max="12" width="29.00390625" style="1" customWidth="1"/>
    <col min="13" max="17" width="8.00390625" style="1" customWidth="1"/>
    <col min="18" max="20" width="10.00390625" style="1" customWidth="1"/>
    <col min="21" max="21" width="9.00390625" style="1" customWidth="1"/>
    <col min="22" max="22" width="11.00390625" style="1" customWidth="1"/>
    <col min="23" max="16384" width="8.7109375" style="1" customWidth="1"/>
  </cols>
  <sheetData>
    <row r="1" ht="12.75">
      <c r="A1" s="2" t="s">
        <v>0</v>
      </c>
    </row>
    <row r="3" spans="2:12" ht="12.75">
      <c r="B3" s="2"/>
      <c r="C3" s="2"/>
      <c r="D3" s="2"/>
      <c r="E3" s="2"/>
      <c r="F3" s="2"/>
      <c r="G3" s="2"/>
      <c r="H3" s="2"/>
      <c r="I3" s="2"/>
      <c r="J3" s="2"/>
      <c r="K3" s="2"/>
      <c r="L3" s="3" t="s">
        <v>1</v>
      </c>
    </row>
    <row r="4" ht="12.75">
      <c r="L4" s="2" t="s">
        <v>2</v>
      </c>
    </row>
    <row r="5" ht="12.75">
      <c r="L5" s="2" t="s">
        <v>3</v>
      </c>
    </row>
    <row r="6" ht="12.75">
      <c r="L6" s="2" t="s">
        <v>4</v>
      </c>
    </row>
    <row r="8" spans="1:12" ht="12.75">
      <c r="A8" s="4" t="s">
        <v>5</v>
      </c>
      <c r="B8" s="4"/>
      <c r="C8" s="4"/>
      <c r="D8" s="4"/>
      <c r="E8" s="4"/>
      <c r="F8" s="4"/>
      <c r="G8" s="4"/>
      <c r="H8" s="4"/>
      <c r="I8" s="4"/>
      <c r="J8" s="4"/>
      <c r="K8" s="4"/>
      <c r="L8" s="4"/>
    </row>
    <row r="10" spans="1:12" ht="13.5" customHeight="1">
      <c r="A10" s="5" t="s">
        <v>6</v>
      </c>
      <c r="B10" s="6" t="s">
        <v>7</v>
      </c>
      <c r="C10" s="7" t="s">
        <v>8</v>
      </c>
      <c r="D10" s="8" t="s">
        <v>9</v>
      </c>
      <c r="E10" s="9" t="s">
        <v>10</v>
      </c>
      <c r="F10" s="10" t="s">
        <v>11</v>
      </c>
      <c r="G10" s="11" t="s">
        <v>12</v>
      </c>
      <c r="H10" s="11"/>
      <c r="I10" s="11"/>
      <c r="J10" s="11"/>
      <c r="K10" s="11"/>
      <c r="L10" s="12" t="s">
        <v>13</v>
      </c>
    </row>
    <row r="11" spans="1:12" ht="12.75">
      <c r="A11" s="5"/>
      <c r="B11" s="6"/>
      <c r="C11" s="7"/>
      <c r="D11" s="8"/>
      <c r="E11" s="9"/>
      <c r="F11" s="10"/>
      <c r="G11" s="13" t="s">
        <v>14</v>
      </c>
      <c r="H11" s="13" t="s">
        <v>15</v>
      </c>
      <c r="I11" s="13" t="s">
        <v>16</v>
      </c>
      <c r="J11" s="13" t="s">
        <v>17</v>
      </c>
      <c r="K11" s="13" t="s">
        <v>18</v>
      </c>
      <c r="L11" s="12"/>
    </row>
    <row r="12" spans="1:12" ht="39" customHeight="1">
      <c r="A12" s="5"/>
      <c r="B12" s="6"/>
      <c r="C12" s="7"/>
      <c r="D12" s="8"/>
      <c r="E12" s="9"/>
      <c r="F12" s="10"/>
      <c r="G12" s="14"/>
      <c r="H12" s="14"/>
      <c r="I12" s="14"/>
      <c r="J12" s="14"/>
      <c r="K12" s="14"/>
      <c r="L12" s="12"/>
    </row>
    <row r="13" spans="1:12" ht="12.75">
      <c r="A13" s="15" t="s">
        <v>19</v>
      </c>
      <c r="B13" s="11" t="s">
        <v>20</v>
      </c>
      <c r="C13" s="12" t="s">
        <v>21</v>
      </c>
      <c r="D13" s="12" t="s">
        <v>22</v>
      </c>
      <c r="E13" s="12" t="s">
        <v>23</v>
      </c>
      <c r="F13" s="11" t="s">
        <v>24</v>
      </c>
      <c r="G13" s="12" t="s">
        <v>25</v>
      </c>
      <c r="H13" s="11" t="s">
        <v>26</v>
      </c>
      <c r="I13" s="12" t="s">
        <v>27</v>
      </c>
      <c r="J13" s="11" t="s">
        <v>28</v>
      </c>
      <c r="K13" s="11" t="s">
        <v>29</v>
      </c>
      <c r="L13" s="12"/>
    </row>
    <row r="14" spans="1:12" ht="12.75">
      <c r="A14" s="16" t="s">
        <v>19</v>
      </c>
      <c r="B14" s="7" t="s">
        <v>30</v>
      </c>
      <c r="C14" s="7"/>
      <c r="D14" s="7"/>
      <c r="E14" s="7"/>
      <c r="F14" s="7"/>
      <c r="G14" s="7"/>
      <c r="H14" s="7"/>
      <c r="I14" s="7"/>
      <c r="J14" s="7"/>
      <c r="K14" s="7"/>
      <c r="L14" s="7"/>
    </row>
    <row r="15" spans="1:12" ht="12.75">
      <c r="A15" s="6" t="s">
        <v>31</v>
      </c>
      <c r="B15" s="17" t="s">
        <v>32</v>
      </c>
      <c r="C15" s="7" t="s">
        <v>33</v>
      </c>
      <c r="D15" s="18"/>
      <c r="E15" s="18"/>
      <c r="F15" s="19">
        <v>80550000</v>
      </c>
      <c r="G15" s="19">
        <v>84570000</v>
      </c>
      <c r="H15" s="19">
        <v>89740000</v>
      </c>
      <c r="I15" s="19">
        <v>91540000</v>
      </c>
      <c r="J15" s="19">
        <v>93370000</v>
      </c>
      <c r="K15" s="19">
        <v>93370000</v>
      </c>
      <c r="L15" s="20" t="s">
        <v>34</v>
      </c>
    </row>
    <row r="16" spans="1:12" ht="12.75">
      <c r="A16" s="6" t="s">
        <v>35</v>
      </c>
      <c r="B16" s="17" t="s">
        <v>36</v>
      </c>
      <c r="C16" s="7" t="s">
        <v>33</v>
      </c>
      <c r="D16" s="18"/>
      <c r="E16" s="18"/>
      <c r="F16" s="19">
        <v>15070000</v>
      </c>
      <c r="G16" s="19">
        <v>15830000</v>
      </c>
      <c r="H16" s="19">
        <v>16790000</v>
      </c>
      <c r="I16" s="19">
        <v>17130000</v>
      </c>
      <c r="J16" s="19">
        <v>17470000</v>
      </c>
      <c r="K16" s="19">
        <v>17470000</v>
      </c>
      <c r="L16" s="20" t="s">
        <v>37</v>
      </c>
    </row>
    <row r="17" spans="1:12" ht="35.25" customHeight="1">
      <c r="A17" s="16" t="s">
        <v>38</v>
      </c>
      <c r="B17" s="17" t="s">
        <v>39</v>
      </c>
      <c r="C17" s="7" t="s">
        <v>40</v>
      </c>
      <c r="D17" s="18"/>
      <c r="E17" s="18"/>
      <c r="F17" s="19">
        <v>19.65</v>
      </c>
      <c r="G17" s="19">
        <v>19.31</v>
      </c>
      <c r="H17" s="19">
        <v>19.1</v>
      </c>
      <c r="I17" s="19">
        <v>18.98</v>
      </c>
      <c r="J17" s="19">
        <v>18.86</v>
      </c>
      <c r="K17" s="19">
        <v>18.79</v>
      </c>
      <c r="L17" s="20" t="s">
        <v>41</v>
      </c>
    </row>
    <row r="18" spans="1:12" ht="12.75">
      <c r="A18" s="16" t="s">
        <v>42</v>
      </c>
      <c r="B18" s="17" t="s">
        <v>43</v>
      </c>
      <c r="C18" s="7" t="s">
        <v>40</v>
      </c>
      <c r="D18" s="18"/>
      <c r="E18" s="18"/>
      <c r="F18" s="19">
        <f>F16/F15*100</f>
        <v>18.708876474239602</v>
      </c>
      <c r="G18" s="19">
        <f aca="true" t="shared" si="0" ref="G18:K18">G16/G15*100</f>
        <v>18.71822159158094</v>
      </c>
      <c r="H18" s="19">
        <f t="shared" si="0"/>
        <v>18.709605527078228</v>
      </c>
      <c r="I18" s="19">
        <f t="shared" si="0"/>
        <v>18.713130871750057</v>
      </c>
      <c r="J18" s="19">
        <f t="shared" si="0"/>
        <v>18.710506586698084</v>
      </c>
      <c r="K18" s="19">
        <f t="shared" si="0"/>
        <v>18.710506586698084</v>
      </c>
      <c r="L18" s="21" t="s">
        <v>44</v>
      </c>
    </row>
    <row r="19" spans="1:12" ht="12.75">
      <c r="A19" s="16" t="s">
        <v>45</v>
      </c>
      <c r="B19" s="22" t="s">
        <v>46</v>
      </c>
      <c r="C19" s="7" t="s">
        <v>40</v>
      </c>
      <c r="D19" s="23"/>
      <c r="E19" s="23"/>
      <c r="F19" s="19">
        <f>F17-F18</f>
        <v>0.9411235257603963</v>
      </c>
      <c r="G19" s="19">
        <f aca="true" t="shared" si="1" ref="G19:K19">G17-G18</f>
        <v>0.59177840841906</v>
      </c>
      <c r="H19" s="19">
        <f t="shared" si="1"/>
        <v>0.3903944729217734</v>
      </c>
      <c r="I19" s="19">
        <f t="shared" si="1"/>
        <v>0.2668691282499438</v>
      </c>
      <c r="J19" s="19">
        <f t="shared" si="1"/>
        <v>0.149493413301915</v>
      </c>
      <c r="K19" s="19">
        <f t="shared" si="1"/>
        <v>0.07949341330191473</v>
      </c>
      <c r="L19" s="21" t="s">
        <v>47</v>
      </c>
    </row>
    <row r="20" spans="1:12" ht="12.75">
      <c r="A20" s="16" t="s">
        <v>48</v>
      </c>
      <c r="B20" s="24" t="s">
        <v>49</v>
      </c>
      <c r="C20" s="7" t="s">
        <v>33</v>
      </c>
      <c r="D20" s="23"/>
      <c r="E20" s="23"/>
      <c r="F20" s="19">
        <f>F15*F19/100</f>
        <v>758074.9999999993</v>
      </c>
      <c r="G20" s="19">
        <f aca="true" t="shared" si="2" ref="G20:K20">G15*G19/100</f>
        <v>500466.9999999991</v>
      </c>
      <c r="H20" s="19">
        <f t="shared" si="2"/>
        <v>350339.9999999995</v>
      </c>
      <c r="I20" s="19">
        <f t="shared" si="2"/>
        <v>244291.99999999854</v>
      </c>
      <c r="J20" s="19">
        <f t="shared" si="2"/>
        <v>139581.99999999805</v>
      </c>
      <c r="K20" s="19">
        <f t="shared" si="2"/>
        <v>74222.99999999779</v>
      </c>
      <c r="L20" s="21" t="s">
        <v>50</v>
      </c>
    </row>
    <row r="21" spans="1:12" ht="21.75" customHeight="1">
      <c r="A21" s="16" t="s">
        <v>51</v>
      </c>
      <c r="B21" s="17" t="s">
        <v>52</v>
      </c>
      <c r="C21" s="7" t="s">
        <v>53</v>
      </c>
      <c r="D21" s="23"/>
      <c r="E21" s="23"/>
      <c r="F21" s="19">
        <f>F20*3.7</f>
        <v>2804877.4999999977</v>
      </c>
      <c r="G21" s="19">
        <f aca="true" t="shared" si="3" ref="G21:K21">G20*3.7</f>
        <v>1851727.8999999969</v>
      </c>
      <c r="H21" s="19">
        <f t="shared" si="3"/>
        <v>1296257.9999999981</v>
      </c>
      <c r="I21" s="19">
        <f t="shared" si="3"/>
        <v>903880.3999999947</v>
      </c>
      <c r="J21" s="19">
        <f t="shared" si="3"/>
        <v>516453.3999999928</v>
      </c>
      <c r="K21" s="19">
        <f t="shared" si="3"/>
        <v>274625.0999999918</v>
      </c>
      <c r="L21" s="20" t="s">
        <v>54</v>
      </c>
    </row>
    <row r="22" spans="1:12" ht="20.25" customHeight="1">
      <c r="A22" s="16" t="s">
        <v>20</v>
      </c>
      <c r="B22" s="24" t="s">
        <v>55</v>
      </c>
      <c r="C22" s="24"/>
      <c r="D22" s="24"/>
      <c r="E22" s="24"/>
      <c r="F22" s="24"/>
      <c r="G22" s="24"/>
      <c r="H22" s="24"/>
      <c r="I22" s="24"/>
      <c r="J22" s="24"/>
      <c r="K22" s="24"/>
      <c r="L22" s="24"/>
    </row>
    <row r="23" spans="1:12" ht="12.75">
      <c r="A23" s="16" t="s">
        <v>56</v>
      </c>
      <c r="B23" s="17" t="s">
        <v>57</v>
      </c>
      <c r="C23" s="7" t="s">
        <v>58</v>
      </c>
      <c r="D23" s="23"/>
      <c r="E23" s="23"/>
      <c r="F23" s="23">
        <v>3</v>
      </c>
      <c r="G23" s="23">
        <v>3</v>
      </c>
      <c r="H23" s="23">
        <v>3</v>
      </c>
      <c r="I23" s="23">
        <v>3</v>
      </c>
      <c r="J23" s="23">
        <v>3</v>
      </c>
      <c r="K23" s="23">
        <v>3</v>
      </c>
      <c r="L23" s="25" t="s">
        <v>59</v>
      </c>
    </row>
    <row r="24" spans="1:12" ht="12.75">
      <c r="A24" s="16" t="s">
        <v>60</v>
      </c>
      <c r="B24" s="17" t="s">
        <v>61</v>
      </c>
      <c r="C24" s="7" t="s">
        <v>58</v>
      </c>
      <c r="D24" s="23"/>
      <c r="E24" s="23"/>
      <c r="F24" s="23">
        <v>3</v>
      </c>
      <c r="G24" s="23">
        <v>3</v>
      </c>
      <c r="H24" s="23">
        <v>3</v>
      </c>
      <c r="I24" s="23">
        <v>3</v>
      </c>
      <c r="J24" s="23">
        <v>3</v>
      </c>
      <c r="K24" s="23">
        <v>3</v>
      </c>
      <c r="L24" s="25" t="s">
        <v>59</v>
      </c>
    </row>
    <row r="25" spans="1:12" ht="12.75">
      <c r="A25" s="16" t="s">
        <v>62</v>
      </c>
      <c r="B25" s="24" t="s">
        <v>63</v>
      </c>
      <c r="C25" s="7" t="s">
        <v>40</v>
      </c>
      <c r="D25" s="23"/>
      <c r="E25" s="23"/>
      <c r="F25" s="23">
        <v>100</v>
      </c>
      <c r="G25" s="23">
        <v>100</v>
      </c>
      <c r="H25" s="23">
        <v>100</v>
      </c>
      <c r="I25" s="23">
        <v>100</v>
      </c>
      <c r="J25" s="23">
        <v>100</v>
      </c>
      <c r="K25" s="23">
        <v>100</v>
      </c>
      <c r="L25" s="25" t="s">
        <v>64</v>
      </c>
    </row>
    <row r="26" spans="1:12" ht="12.75">
      <c r="A26" s="16" t="s">
        <v>65</v>
      </c>
      <c r="B26" s="17" t="s">
        <v>66</v>
      </c>
      <c r="C26" s="7" t="s">
        <v>58</v>
      </c>
      <c r="D26" s="23"/>
      <c r="E26" s="23"/>
      <c r="F26" s="23">
        <v>2</v>
      </c>
      <c r="G26" s="23">
        <v>2</v>
      </c>
      <c r="H26" s="23">
        <v>2</v>
      </c>
      <c r="I26" s="23">
        <v>2</v>
      </c>
      <c r="J26" s="23">
        <v>2</v>
      </c>
      <c r="K26" s="23">
        <v>2</v>
      </c>
      <c r="L26" s="25" t="s">
        <v>59</v>
      </c>
    </row>
    <row r="27" spans="1:12" ht="12.75">
      <c r="A27" s="26" t="s">
        <v>67</v>
      </c>
      <c r="B27" s="27" t="s">
        <v>68</v>
      </c>
      <c r="C27" s="28" t="s">
        <v>69</v>
      </c>
      <c r="D27" s="23"/>
      <c r="E27" s="23"/>
      <c r="F27" s="23">
        <v>2</v>
      </c>
      <c r="G27" s="23">
        <v>2</v>
      </c>
      <c r="H27" s="23">
        <v>2</v>
      </c>
      <c r="I27" s="23">
        <v>2</v>
      </c>
      <c r="J27" s="23">
        <v>2</v>
      </c>
      <c r="K27" s="23">
        <v>2</v>
      </c>
      <c r="L27" s="25" t="s">
        <v>59</v>
      </c>
    </row>
    <row r="28" spans="1:12" ht="12.75">
      <c r="A28" s="29" t="s">
        <v>70</v>
      </c>
      <c r="B28" s="30" t="s">
        <v>71</v>
      </c>
      <c r="C28" s="28" t="s">
        <v>72</v>
      </c>
      <c r="D28" s="23"/>
      <c r="E28" s="23"/>
      <c r="F28" s="23">
        <v>100</v>
      </c>
      <c r="G28" s="23">
        <v>100</v>
      </c>
      <c r="H28" s="23">
        <v>100</v>
      </c>
      <c r="I28" s="23">
        <v>100</v>
      </c>
      <c r="J28" s="23">
        <v>100</v>
      </c>
      <c r="K28" s="23">
        <v>100</v>
      </c>
      <c r="L28" s="25" t="s">
        <v>73</v>
      </c>
    </row>
    <row r="29" spans="1:12" ht="12.75">
      <c r="A29" s="31" t="s">
        <v>74</v>
      </c>
      <c r="B29" s="17" t="s">
        <v>75</v>
      </c>
      <c r="C29" s="7" t="s">
        <v>76</v>
      </c>
      <c r="D29" s="23"/>
      <c r="E29" s="23"/>
      <c r="F29" s="23">
        <v>0</v>
      </c>
      <c r="G29" s="23">
        <v>0</v>
      </c>
      <c r="H29" s="23">
        <v>0</v>
      </c>
      <c r="I29" s="23">
        <v>0</v>
      </c>
      <c r="J29" s="23">
        <v>0</v>
      </c>
      <c r="K29" s="23">
        <v>0</v>
      </c>
      <c r="L29" s="25" t="s">
        <v>77</v>
      </c>
    </row>
    <row r="30" spans="1:12" ht="12.75">
      <c r="A30" s="16" t="s">
        <v>78</v>
      </c>
      <c r="B30" s="17" t="s">
        <v>79</v>
      </c>
      <c r="C30" s="7" t="s">
        <v>76</v>
      </c>
      <c r="D30" s="23"/>
      <c r="E30" s="23"/>
      <c r="F30" s="23">
        <v>0</v>
      </c>
      <c r="G30" s="23">
        <v>0</v>
      </c>
      <c r="H30" s="23">
        <v>0</v>
      </c>
      <c r="I30" s="23">
        <v>0</v>
      </c>
      <c r="J30" s="23">
        <v>0</v>
      </c>
      <c r="K30" s="23">
        <v>0</v>
      </c>
      <c r="L30" s="25" t="s">
        <v>77</v>
      </c>
    </row>
    <row r="31" spans="1:12" ht="12.75">
      <c r="A31" s="16" t="s">
        <v>80</v>
      </c>
      <c r="B31" s="24" t="s">
        <v>81</v>
      </c>
      <c r="C31" s="7" t="s">
        <v>82</v>
      </c>
      <c r="D31" s="23"/>
      <c r="E31" s="23"/>
      <c r="F31" s="23">
        <v>0</v>
      </c>
      <c r="G31" s="23">
        <v>0</v>
      </c>
      <c r="H31" s="23">
        <v>0</v>
      </c>
      <c r="I31" s="23">
        <v>0</v>
      </c>
      <c r="J31" s="23">
        <v>0</v>
      </c>
      <c r="K31" s="23">
        <v>0</v>
      </c>
      <c r="L31" s="25" t="s">
        <v>83</v>
      </c>
    </row>
    <row r="32" spans="1:12" ht="12.75">
      <c r="A32" s="16" t="s">
        <v>84</v>
      </c>
      <c r="B32" s="17" t="s">
        <v>85</v>
      </c>
      <c r="C32" s="7" t="s">
        <v>76</v>
      </c>
      <c r="D32" s="23"/>
      <c r="E32" s="23"/>
      <c r="F32" s="23">
        <v>3</v>
      </c>
      <c r="G32" s="23">
        <v>3</v>
      </c>
      <c r="H32" s="23">
        <v>3</v>
      </c>
      <c r="I32" s="23">
        <v>3</v>
      </c>
      <c r="J32" s="23">
        <v>3</v>
      </c>
      <c r="K32" s="23">
        <v>3</v>
      </c>
      <c r="L32" s="25" t="s">
        <v>77</v>
      </c>
    </row>
    <row r="33" spans="1:12" ht="12.75">
      <c r="A33" s="16" t="s">
        <v>86</v>
      </c>
      <c r="B33" s="17" t="s">
        <v>87</v>
      </c>
      <c r="C33" s="7" t="s">
        <v>76</v>
      </c>
      <c r="D33" s="23"/>
      <c r="E33" s="23"/>
      <c r="F33" s="23">
        <v>3</v>
      </c>
      <c r="G33" s="23">
        <v>3</v>
      </c>
      <c r="H33" s="23">
        <v>3</v>
      </c>
      <c r="I33" s="23">
        <v>3</v>
      </c>
      <c r="J33" s="23">
        <v>3</v>
      </c>
      <c r="K33" s="23">
        <v>3</v>
      </c>
      <c r="L33" s="25" t="s">
        <v>77</v>
      </c>
    </row>
    <row r="34" spans="1:12" ht="12.75">
      <c r="A34" s="16" t="s">
        <v>88</v>
      </c>
      <c r="B34" s="24" t="s">
        <v>89</v>
      </c>
      <c r="C34" s="7" t="s">
        <v>82</v>
      </c>
      <c r="D34" s="23"/>
      <c r="E34" s="23"/>
      <c r="F34" s="23">
        <v>100</v>
      </c>
      <c r="G34" s="23">
        <v>100</v>
      </c>
      <c r="H34" s="23">
        <v>100</v>
      </c>
      <c r="I34" s="23">
        <v>100</v>
      </c>
      <c r="J34" s="23">
        <v>100</v>
      </c>
      <c r="K34" s="23">
        <v>100</v>
      </c>
      <c r="L34" s="25" t="s">
        <v>90</v>
      </c>
    </row>
    <row r="35" spans="1:12" ht="12.75">
      <c r="A35" s="6" t="s">
        <v>91</v>
      </c>
      <c r="B35" s="17" t="s">
        <v>92</v>
      </c>
      <c r="C35" s="7" t="s">
        <v>76</v>
      </c>
      <c r="D35" s="23"/>
      <c r="E35" s="23"/>
      <c r="F35" s="23">
        <v>3</v>
      </c>
      <c r="G35" s="23">
        <v>3</v>
      </c>
      <c r="H35" s="23">
        <v>3</v>
      </c>
      <c r="I35" s="23">
        <v>3</v>
      </c>
      <c r="J35" s="23">
        <v>3</v>
      </c>
      <c r="K35" s="23">
        <v>3</v>
      </c>
      <c r="L35" s="25" t="s">
        <v>77</v>
      </c>
    </row>
    <row r="36" spans="1:12" ht="12.75">
      <c r="A36" s="6" t="s">
        <v>93</v>
      </c>
      <c r="B36" s="17" t="s">
        <v>94</v>
      </c>
      <c r="C36" s="7" t="s">
        <v>76</v>
      </c>
      <c r="D36" s="23"/>
      <c r="E36" s="23"/>
      <c r="F36" s="23">
        <v>3</v>
      </c>
      <c r="G36" s="23">
        <v>3</v>
      </c>
      <c r="H36" s="23">
        <v>3</v>
      </c>
      <c r="I36" s="23">
        <v>3</v>
      </c>
      <c r="J36" s="23">
        <v>3</v>
      </c>
      <c r="K36" s="23">
        <v>3</v>
      </c>
      <c r="L36" s="25" t="s">
        <v>77</v>
      </c>
    </row>
    <row r="37" spans="1:12" ht="12.75">
      <c r="A37" s="6" t="s">
        <v>95</v>
      </c>
      <c r="B37" s="24" t="s">
        <v>96</v>
      </c>
      <c r="C37" s="7" t="s">
        <v>82</v>
      </c>
      <c r="D37" s="23"/>
      <c r="E37" s="23"/>
      <c r="F37" s="23">
        <v>100</v>
      </c>
      <c r="G37" s="23">
        <v>100</v>
      </c>
      <c r="H37" s="23">
        <v>100</v>
      </c>
      <c r="I37" s="23">
        <v>100</v>
      </c>
      <c r="J37" s="23">
        <v>100</v>
      </c>
      <c r="K37" s="23">
        <v>100</v>
      </c>
      <c r="L37" s="25" t="s">
        <v>97</v>
      </c>
    </row>
    <row r="38" spans="1:12" ht="12.75">
      <c r="A38" s="6" t="s">
        <v>98</v>
      </c>
      <c r="B38" s="17" t="s">
        <v>99</v>
      </c>
      <c r="C38" s="7" t="s">
        <v>100</v>
      </c>
      <c r="D38" s="23"/>
      <c r="E38" s="23"/>
      <c r="F38" s="23">
        <v>4574</v>
      </c>
      <c r="G38" s="23">
        <v>4574</v>
      </c>
      <c r="H38" s="23">
        <v>4574</v>
      </c>
      <c r="I38" s="23">
        <v>4574</v>
      </c>
      <c r="J38" s="23">
        <v>4574</v>
      </c>
      <c r="K38" s="23">
        <v>4574</v>
      </c>
      <c r="L38" s="25" t="s">
        <v>101</v>
      </c>
    </row>
    <row r="39" spans="1:12" ht="12.75">
      <c r="A39" s="16" t="s">
        <v>102</v>
      </c>
      <c r="B39" s="17" t="s">
        <v>103</v>
      </c>
      <c r="C39" s="7" t="s">
        <v>100</v>
      </c>
      <c r="D39" s="23"/>
      <c r="E39" s="23"/>
      <c r="F39" s="23">
        <v>184</v>
      </c>
      <c r="G39" s="23">
        <v>184</v>
      </c>
      <c r="H39" s="23">
        <v>184</v>
      </c>
      <c r="I39" s="23">
        <v>184</v>
      </c>
      <c r="J39" s="23">
        <v>184</v>
      </c>
      <c r="K39" s="23">
        <v>184</v>
      </c>
      <c r="L39" s="25" t="s">
        <v>104</v>
      </c>
    </row>
    <row r="40" spans="1:12" ht="12.75">
      <c r="A40" s="16" t="s">
        <v>105</v>
      </c>
      <c r="B40" s="17" t="s">
        <v>106</v>
      </c>
      <c r="C40" s="7" t="s">
        <v>100</v>
      </c>
      <c r="D40" s="23"/>
      <c r="E40" s="23"/>
      <c r="F40" s="23">
        <v>155</v>
      </c>
      <c r="G40" s="23">
        <v>149</v>
      </c>
      <c r="H40" s="23">
        <v>145</v>
      </c>
      <c r="I40" s="23">
        <v>143</v>
      </c>
      <c r="J40" s="23">
        <v>141</v>
      </c>
      <c r="K40" s="23">
        <v>139</v>
      </c>
      <c r="L40" s="25" t="s">
        <v>107</v>
      </c>
    </row>
    <row r="41" spans="1:12" ht="12.75">
      <c r="A41" s="16" t="s">
        <v>108</v>
      </c>
      <c r="B41" s="22" t="s">
        <v>109</v>
      </c>
      <c r="C41" s="7" t="s">
        <v>110</v>
      </c>
      <c r="D41" s="23"/>
      <c r="E41" s="23"/>
      <c r="F41" s="32">
        <f>F39/F38</f>
        <v>0.04022737210319195</v>
      </c>
      <c r="G41" s="32">
        <f aca="true" t="shared" si="4" ref="G41:K41">G39/G38</f>
        <v>0.04022737210319195</v>
      </c>
      <c r="H41" s="32">
        <f t="shared" si="4"/>
        <v>0.04022737210319195</v>
      </c>
      <c r="I41" s="32">
        <f t="shared" si="4"/>
        <v>0.04022737210319195</v>
      </c>
      <c r="J41" s="32">
        <f t="shared" si="4"/>
        <v>0.04022737210319195</v>
      </c>
      <c r="K41" s="32">
        <f t="shared" si="4"/>
        <v>0.04022737210319195</v>
      </c>
      <c r="L41" s="25" t="s">
        <v>111</v>
      </c>
    </row>
    <row r="42" spans="1:12" ht="12.75">
      <c r="A42" s="16" t="s">
        <v>112</v>
      </c>
      <c r="B42" s="24" t="s">
        <v>113</v>
      </c>
      <c r="C42" s="7" t="s">
        <v>110</v>
      </c>
      <c r="D42" s="23"/>
      <c r="E42" s="23"/>
      <c r="F42" s="32">
        <f>F40/F38</f>
        <v>0.033887188456493224</v>
      </c>
      <c r="G42" s="32">
        <f aca="true" t="shared" si="5" ref="G42:K42">G40/G38</f>
        <v>0.03257542632269349</v>
      </c>
      <c r="H42" s="32">
        <f t="shared" si="5"/>
        <v>0.031700918233493657</v>
      </c>
      <c r="I42" s="32">
        <f t="shared" si="5"/>
        <v>0.031263664188893744</v>
      </c>
      <c r="J42" s="32">
        <f t="shared" si="5"/>
        <v>0.030826410144293836</v>
      </c>
      <c r="K42" s="32">
        <f t="shared" si="5"/>
        <v>0.030389156099693924</v>
      </c>
      <c r="L42" s="25" t="s">
        <v>114</v>
      </c>
    </row>
    <row r="43" spans="1:12" ht="12.75">
      <c r="A43" s="33" t="s">
        <v>115</v>
      </c>
      <c r="B43" s="30" t="s">
        <v>116</v>
      </c>
      <c r="C43" s="28" t="s">
        <v>117</v>
      </c>
      <c r="D43" s="23"/>
      <c r="E43" s="23"/>
      <c r="F43" s="32">
        <f>F41-F42</f>
        <v>0.0063401836466987285</v>
      </c>
      <c r="G43" s="32">
        <f aca="true" t="shared" si="6" ref="G43:K43">G41-G42</f>
        <v>0.007651945780498465</v>
      </c>
      <c r="H43" s="32">
        <f t="shared" si="6"/>
        <v>0.008526453869698296</v>
      </c>
      <c r="I43" s="32">
        <f t="shared" si="6"/>
        <v>0.008963707914298208</v>
      </c>
      <c r="J43" s="32">
        <f t="shared" si="6"/>
        <v>0.009400961958898117</v>
      </c>
      <c r="K43" s="32">
        <f t="shared" si="6"/>
        <v>0.009838216003498029</v>
      </c>
      <c r="L43" s="25" t="s">
        <v>118</v>
      </c>
    </row>
    <row r="44" spans="1:12" ht="12.75">
      <c r="A44" s="33" t="s">
        <v>119</v>
      </c>
      <c r="B44" s="34" t="s">
        <v>120</v>
      </c>
      <c r="C44" s="28" t="s">
        <v>121</v>
      </c>
      <c r="D44" s="23"/>
      <c r="E44" s="23"/>
      <c r="F44" s="23">
        <f>F43*F38</f>
        <v>28.999999999999986</v>
      </c>
      <c r="G44" s="23">
        <f aca="true" t="shared" si="7" ref="G44:K44">G43*G38</f>
        <v>34.99999999999998</v>
      </c>
      <c r="H44" s="23">
        <f t="shared" si="7"/>
        <v>39.00000000000001</v>
      </c>
      <c r="I44" s="23">
        <f t="shared" si="7"/>
        <v>41</v>
      </c>
      <c r="J44" s="23">
        <f t="shared" si="7"/>
        <v>42.999999999999986</v>
      </c>
      <c r="K44" s="23">
        <f t="shared" si="7"/>
        <v>44.999999999999986</v>
      </c>
      <c r="L44" s="25" t="s">
        <v>122</v>
      </c>
    </row>
    <row r="45" spans="1:12" ht="12.75">
      <c r="A45" s="16" t="s">
        <v>123</v>
      </c>
      <c r="B45" s="17" t="s">
        <v>124</v>
      </c>
      <c r="C45" s="7" t="s">
        <v>125</v>
      </c>
      <c r="D45" s="23"/>
      <c r="E45" s="23"/>
      <c r="F45" s="23">
        <f>F44*29.69</f>
        <v>861.0099999999996</v>
      </c>
      <c r="G45" s="23">
        <f>G44*29.69</f>
        <v>1039.1499999999994</v>
      </c>
      <c r="H45" s="23">
        <f>H44*31.33</f>
        <v>1221.8700000000001</v>
      </c>
      <c r="I45" s="23">
        <f>I44*31.33</f>
        <v>1284.53</v>
      </c>
      <c r="J45" s="23">
        <f>J44*31.33*1.06</f>
        <v>1428.0213999999994</v>
      </c>
      <c r="K45" s="23">
        <f>K44*31.33*1.06</f>
        <v>1494.4409999999996</v>
      </c>
      <c r="L45" s="25" t="s">
        <v>126</v>
      </c>
    </row>
    <row r="46" spans="1:12" ht="12.75">
      <c r="A46" s="16" t="s">
        <v>127</v>
      </c>
      <c r="B46" s="17" t="s">
        <v>128</v>
      </c>
      <c r="C46" s="7" t="s">
        <v>129</v>
      </c>
      <c r="D46" s="23"/>
      <c r="E46" s="23"/>
      <c r="F46" s="23">
        <v>4574</v>
      </c>
      <c r="G46" s="23">
        <v>4574</v>
      </c>
      <c r="H46" s="23">
        <v>4574</v>
      </c>
      <c r="I46" s="23">
        <v>4574</v>
      </c>
      <c r="J46" s="23">
        <v>4574</v>
      </c>
      <c r="K46" s="23">
        <v>4574</v>
      </c>
      <c r="L46" s="25" t="s">
        <v>130</v>
      </c>
    </row>
    <row r="47" spans="1:12" ht="12.75">
      <c r="A47" s="16" t="s">
        <v>131</v>
      </c>
      <c r="B47" s="17" t="s">
        <v>132</v>
      </c>
      <c r="C47" s="7" t="s">
        <v>129</v>
      </c>
      <c r="D47" s="23"/>
      <c r="E47" s="23"/>
      <c r="F47" s="23">
        <v>98</v>
      </c>
      <c r="G47" s="23">
        <v>98</v>
      </c>
      <c r="H47" s="23">
        <v>98</v>
      </c>
      <c r="I47" s="23">
        <v>98</v>
      </c>
      <c r="J47" s="23">
        <v>98</v>
      </c>
      <c r="K47" s="23">
        <v>98</v>
      </c>
      <c r="L47" s="25" t="s">
        <v>133</v>
      </c>
    </row>
    <row r="48" spans="1:12" ht="12.75">
      <c r="A48" s="16" t="s">
        <v>134</v>
      </c>
      <c r="B48" s="17" t="s">
        <v>135</v>
      </c>
      <c r="C48" s="7" t="s">
        <v>129</v>
      </c>
      <c r="D48" s="23"/>
      <c r="E48" s="23"/>
      <c r="F48" s="23">
        <v>90</v>
      </c>
      <c r="G48" s="23">
        <v>86</v>
      </c>
      <c r="H48" s="23">
        <v>84</v>
      </c>
      <c r="I48" s="23">
        <v>82</v>
      </c>
      <c r="J48" s="23">
        <v>78</v>
      </c>
      <c r="K48" s="23">
        <v>76</v>
      </c>
      <c r="L48" s="25" t="s">
        <v>136</v>
      </c>
    </row>
    <row r="49" spans="1:12" ht="12.75">
      <c r="A49" s="16" t="s">
        <v>137</v>
      </c>
      <c r="B49" s="22" t="s">
        <v>138</v>
      </c>
      <c r="C49" s="7" t="s">
        <v>139</v>
      </c>
      <c r="D49" s="23"/>
      <c r="E49" s="23"/>
      <c r="F49" s="32">
        <f>F47/F46</f>
        <v>0.021425448185395716</v>
      </c>
      <c r="G49" s="32">
        <f aca="true" t="shared" si="8" ref="G49:K49">G47/G46</f>
        <v>0.021425448185395716</v>
      </c>
      <c r="H49" s="32">
        <f t="shared" si="8"/>
        <v>0.021425448185395716</v>
      </c>
      <c r="I49" s="32">
        <f t="shared" si="8"/>
        <v>0.021425448185395716</v>
      </c>
      <c r="J49" s="32">
        <f t="shared" si="8"/>
        <v>0.021425448185395716</v>
      </c>
      <c r="K49" s="32">
        <f t="shared" si="8"/>
        <v>0.021425448185395716</v>
      </c>
      <c r="L49" s="25" t="s">
        <v>140</v>
      </c>
    </row>
    <row r="50" spans="1:12" ht="12.75">
      <c r="A50" s="16" t="s">
        <v>141</v>
      </c>
      <c r="B50" s="24" t="s">
        <v>142</v>
      </c>
      <c r="C50" s="7" t="s">
        <v>139</v>
      </c>
      <c r="D50" s="23"/>
      <c r="E50" s="23"/>
      <c r="F50" s="32">
        <f>F48/F46</f>
        <v>0.019676432006996064</v>
      </c>
      <c r="G50" s="32">
        <f aca="true" t="shared" si="9" ref="G50:K50">G48/G46</f>
        <v>0.01880192391779624</v>
      </c>
      <c r="H50" s="32">
        <f t="shared" si="9"/>
        <v>0.018364669873196328</v>
      </c>
      <c r="I50" s="32">
        <f t="shared" si="9"/>
        <v>0.017927415828596416</v>
      </c>
      <c r="J50" s="32">
        <f t="shared" si="9"/>
        <v>0.017052907739396588</v>
      </c>
      <c r="K50" s="32">
        <f t="shared" si="9"/>
        <v>0.016615653694796676</v>
      </c>
      <c r="L50" s="25" t="s">
        <v>143</v>
      </c>
    </row>
    <row r="51" spans="1:12" ht="12.75">
      <c r="A51" s="16" t="s">
        <v>144</v>
      </c>
      <c r="B51" s="24" t="s">
        <v>145</v>
      </c>
      <c r="C51" s="7" t="s">
        <v>139</v>
      </c>
      <c r="D51" s="23"/>
      <c r="E51" s="23"/>
      <c r="F51" s="32">
        <f>F49-F50</f>
        <v>0.0017490161783996518</v>
      </c>
      <c r="G51" s="32">
        <f aca="true" t="shared" si="10" ref="G51">G49-G50</f>
        <v>0.002623524267599476</v>
      </c>
      <c r="H51" s="32">
        <f aca="true" t="shared" si="11" ref="H51">H49-H50</f>
        <v>0.003060778312199388</v>
      </c>
      <c r="I51" s="32">
        <f aca="true" t="shared" si="12" ref="I51">I49-I50</f>
        <v>0.0034980323567993</v>
      </c>
      <c r="J51" s="32">
        <f aca="true" t="shared" si="13" ref="J51">J49-J50</f>
        <v>0.004372540445999128</v>
      </c>
      <c r="K51" s="32">
        <f aca="true" t="shared" si="14" ref="K51">K49-K50</f>
        <v>0.00480979449059904</v>
      </c>
      <c r="L51" s="25" t="s">
        <v>146</v>
      </c>
    </row>
    <row r="52" spans="1:12" ht="12.75">
      <c r="A52" s="16" t="s">
        <v>147</v>
      </c>
      <c r="B52" s="22" t="s">
        <v>148</v>
      </c>
      <c r="C52" s="7" t="s">
        <v>129</v>
      </c>
      <c r="D52" s="23"/>
      <c r="E52" s="23"/>
      <c r="F52" s="23">
        <f>F51*F46</f>
        <v>8.000000000000007</v>
      </c>
      <c r="G52" s="23">
        <f aca="true" t="shared" si="15" ref="G52">G51*G46</f>
        <v>12.000000000000004</v>
      </c>
      <c r="H52" s="23">
        <f aca="true" t="shared" si="16" ref="H52">H51*H46</f>
        <v>14</v>
      </c>
      <c r="I52" s="23">
        <f aca="true" t="shared" si="17" ref="I52">I51*I46</f>
        <v>15.999999999999998</v>
      </c>
      <c r="J52" s="23">
        <f aca="true" t="shared" si="18" ref="J52">J51*J46</f>
        <v>20.00000000000001</v>
      </c>
      <c r="K52" s="23">
        <f aca="true" t="shared" si="19" ref="K52">K51*K46</f>
        <v>22.000000000000007</v>
      </c>
      <c r="L52" s="25" t="s">
        <v>149</v>
      </c>
    </row>
    <row r="53" spans="1:12" ht="12.75">
      <c r="A53" s="16" t="s">
        <v>150</v>
      </c>
      <c r="B53" s="17" t="s">
        <v>124</v>
      </c>
      <c r="C53" s="7" t="s">
        <v>125</v>
      </c>
      <c r="D53" s="23"/>
      <c r="E53" s="23"/>
      <c r="F53" s="23">
        <f>F52*136</f>
        <v>1088.000000000001</v>
      </c>
      <c r="G53" s="23">
        <f>G52*136</f>
        <v>1632.0000000000005</v>
      </c>
      <c r="H53" s="23">
        <f>H52*141.44</f>
        <v>1980.1599999999999</v>
      </c>
      <c r="I53" s="23">
        <f>I52*141.44</f>
        <v>2263.0399999999995</v>
      </c>
      <c r="J53" s="23">
        <f>J52*147.09</f>
        <v>2941.8000000000015</v>
      </c>
      <c r="K53" s="23">
        <f>K52*147.09</f>
        <v>3235.980000000001</v>
      </c>
      <c r="L53" s="25" t="s">
        <v>151</v>
      </c>
    </row>
    <row r="54" spans="1:12" ht="12.75">
      <c r="A54" s="6" t="s">
        <v>152</v>
      </c>
      <c r="B54" s="17" t="s">
        <v>153</v>
      </c>
      <c r="C54" s="7" t="s">
        <v>129</v>
      </c>
      <c r="D54" s="23"/>
      <c r="E54" s="23"/>
      <c r="F54" s="23">
        <v>0</v>
      </c>
      <c r="G54" s="23">
        <v>0</v>
      </c>
      <c r="H54" s="23">
        <v>0</v>
      </c>
      <c r="I54" s="23">
        <v>0</v>
      </c>
      <c r="J54" s="23">
        <v>0</v>
      </c>
      <c r="K54" s="23">
        <v>0</v>
      </c>
      <c r="L54" s="25" t="s">
        <v>130</v>
      </c>
    </row>
    <row r="55" spans="1:12" ht="12.75">
      <c r="A55" s="6" t="s">
        <v>154</v>
      </c>
      <c r="B55" s="17" t="s">
        <v>155</v>
      </c>
      <c r="C55" s="7" t="s">
        <v>129</v>
      </c>
      <c r="D55" s="23"/>
      <c r="E55" s="23"/>
      <c r="F55" s="23">
        <v>0</v>
      </c>
      <c r="G55" s="23">
        <v>0</v>
      </c>
      <c r="H55" s="23">
        <v>0</v>
      </c>
      <c r="I55" s="23">
        <v>0</v>
      </c>
      <c r="J55" s="23">
        <v>0</v>
      </c>
      <c r="K55" s="23">
        <v>0</v>
      </c>
      <c r="L55" s="25" t="s">
        <v>133</v>
      </c>
    </row>
    <row r="56" spans="1:12" ht="12.75">
      <c r="A56" s="6" t="s">
        <v>156</v>
      </c>
      <c r="B56" s="17" t="s">
        <v>157</v>
      </c>
      <c r="C56" s="7" t="s">
        <v>129</v>
      </c>
      <c r="D56" s="23"/>
      <c r="E56" s="23"/>
      <c r="F56" s="23">
        <v>0</v>
      </c>
      <c r="G56" s="23">
        <v>0</v>
      </c>
      <c r="H56" s="23">
        <v>0</v>
      </c>
      <c r="I56" s="23">
        <v>0</v>
      </c>
      <c r="J56" s="23">
        <v>0</v>
      </c>
      <c r="K56" s="23">
        <v>0</v>
      </c>
      <c r="L56" s="25" t="s">
        <v>158</v>
      </c>
    </row>
    <row r="57" spans="1:12" ht="12.75">
      <c r="A57" s="6" t="s">
        <v>159</v>
      </c>
      <c r="B57" s="17" t="s">
        <v>160</v>
      </c>
      <c r="C57" s="7" t="s">
        <v>139</v>
      </c>
      <c r="D57" s="23"/>
      <c r="E57" s="23"/>
      <c r="F57" s="23">
        <v>0</v>
      </c>
      <c r="G57" s="23">
        <v>0</v>
      </c>
      <c r="H57" s="23">
        <v>0</v>
      </c>
      <c r="I57" s="23">
        <v>0</v>
      </c>
      <c r="J57" s="23">
        <v>0</v>
      </c>
      <c r="K57" s="23">
        <v>0</v>
      </c>
      <c r="L57" s="25" t="s">
        <v>161</v>
      </c>
    </row>
    <row r="58" spans="1:12" ht="12.75">
      <c r="A58" s="6" t="s">
        <v>162</v>
      </c>
      <c r="B58" s="17" t="s">
        <v>163</v>
      </c>
      <c r="C58" s="7" t="s">
        <v>139</v>
      </c>
      <c r="D58" s="23"/>
      <c r="E58" s="23"/>
      <c r="F58" s="23">
        <v>0</v>
      </c>
      <c r="G58" s="23">
        <v>0</v>
      </c>
      <c r="H58" s="23">
        <v>0</v>
      </c>
      <c r="I58" s="23">
        <v>0</v>
      </c>
      <c r="J58" s="23">
        <v>0</v>
      </c>
      <c r="K58" s="23">
        <v>0</v>
      </c>
      <c r="L58" s="25" t="s">
        <v>164</v>
      </c>
    </row>
    <row r="59" spans="1:12" ht="12.75">
      <c r="A59" s="26" t="s">
        <v>165</v>
      </c>
      <c r="B59" s="34" t="s">
        <v>166</v>
      </c>
      <c r="C59" s="28" t="s">
        <v>167</v>
      </c>
      <c r="D59" s="23"/>
      <c r="E59" s="23"/>
      <c r="F59" s="23">
        <v>0</v>
      </c>
      <c r="G59" s="23">
        <v>0</v>
      </c>
      <c r="H59" s="23">
        <v>0</v>
      </c>
      <c r="I59" s="23">
        <v>0</v>
      </c>
      <c r="J59" s="23">
        <v>0</v>
      </c>
      <c r="K59" s="23">
        <v>0</v>
      </c>
      <c r="L59" s="25" t="s">
        <v>168</v>
      </c>
    </row>
    <row r="60" spans="1:12" ht="12.75">
      <c r="A60" s="26" t="s">
        <v>169</v>
      </c>
      <c r="B60" s="30" t="s">
        <v>170</v>
      </c>
      <c r="C60" s="28" t="s">
        <v>171</v>
      </c>
      <c r="D60" s="23"/>
      <c r="E60" s="23"/>
      <c r="F60" s="23">
        <v>0</v>
      </c>
      <c r="G60" s="23">
        <v>0</v>
      </c>
      <c r="H60" s="23">
        <v>0</v>
      </c>
      <c r="I60" s="23">
        <v>0</v>
      </c>
      <c r="J60" s="23">
        <v>0</v>
      </c>
      <c r="K60" s="23">
        <v>0</v>
      </c>
      <c r="L60" s="25" t="s">
        <v>172</v>
      </c>
    </row>
    <row r="61" spans="1:12" ht="12.75">
      <c r="A61" s="6" t="s">
        <v>173</v>
      </c>
      <c r="B61" s="17" t="s">
        <v>174</v>
      </c>
      <c r="C61" s="7" t="s">
        <v>175</v>
      </c>
      <c r="D61" s="23"/>
      <c r="E61" s="23"/>
      <c r="F61" s="23">
        <v>0</v>
      </c>
      <c r="G61" s="23">
        <v>0</v>
      </c>
      <c r="H61" s="23">
        <v>0</v>
      </c>
      <c r="I61" s="23">
        <v>0</v>
      </c>
      <c r="J61" s="23">
        <v>0</v>
      </c>
      <c r="K61" s="23">
        <v>0</v>
      </c>
      <c r="L61" s="25" t="s">
        <v>176</v>
      </c>
    </row>
    <row r="62" spans="1:12" ht="12.75">
      <c r="A62" s="6" t="s">
        <v>177</v>
      </c>
      <c r="B62" s="17" t="s">
        <v>178</v>
      </c>
      <c r="C62" s="7" t="s">
        <v>179</v>
      </c>
      <c r="D62" s="23"/>
      <c r="E62" s="23"/>
      <c r="F62" s="23">
        <v>4574</v>
      </c>
      <c r="G62" s="23">
        <v>4574</v>
      </c>
      <c r="H62" s="23">
        <v>4574</v>
      </c>
      <c r="I62" s="23">
        <v>4574</v>
      </c>
      <c r="J62" s="23">
        <v>4574</v>
      </c>
      <c r="K62" s="23">
        <v>4574</v>
      </c>
      <c r="L62" s="25" t="s">
        <v>180</v>
      </c>
    </row>
    <row r="63" spans="1:12" ht="12.75">
      <c r="A63" s="16" t="s">
        <v>181</v>
      </c>
      <c r="B63" s="17" t="s">
        <v>182</v>
      </c>
      <c r="C63" s="7" t="s">
        <v>183</v>
      </c>
      <c r="D63" s="23"/>
      <c r="E63" s="23"/>
      <c r="F63" s="23">
        <v>110</v>
      </c>
      <c r="G63" s="23">
        <v>110</v>
      </c>
      <c r="H63" s="23">
        <v>110</v>
      </c>
      <c r="I63" s="23">
        <v>110</v>
      </c>
      <c r="J63" s="23">
        <v>110</v>
      </c>
      <c r="K63" s="23">
        <v>110</v>
      </c>
      <c r="L63" s="25" t="s">
        <v>184</v>
      </c>
    </row>
    <row r="64" spans="1:12" ht="12.75">
      <c r="A64" s="6" t="s">
        <v>185</v>
      </c>
      <c r="B64" s="17" t="s">
        <v>186</v>
      </c>
      <c r="C64" s="7" t="s">
        <v>187</v>
      </c>
      <c r="D64" s="23"/>
      <c r="E64" s="23"/>
      <c r="F64" s="23">
        <v>108</v>
      </c>
      <c r="G64" s="23">
        <v>106</v>
      </c>
      <c r="H64" s="23">
        <v>105</v>
      </c>
      <c r="I64" s="23">
        <v>103</v>
      </c>
      <c r="J64" s="23">
        <v>100</v>
      </c>
      <c r="K64" s="23">
        <v>99</v>
      </c>
      <c r="L64" s="25" t="s">
        <v>188</v>
      </c>
    </row>
    <row r="65" spans="1:12" ht="12.75">
      <c r="A65" s="6" t="s">
        <v>189</v>
      </c>
      <c r="B65" s="24" t="s">
        <v>190</v>
      </c>
      <c r="C65" s="7" t="s">
        <v>191</v>
      </c>
      <c r="D65" s="23"/>
      <c r="E65" s="23"/>
      <c r="F65" s="32">
        <f>F63/F62</f>
        <v>0.024048972452995192</v>
      </c>
      <c r="G65" s="32">
        <f aca="true" t="shared" si="20" ref="G65:K65">G63/G62</f>
        <v>0.024048972452995192</v>
      </c>
      <c r="H65" s="32">
        <f t="shared" si="20"/>
        <v>0.024048972452995192</v>
      </c>
      <c r="I65" s="32">
        <f t="shared" si="20"/>
        <v>0.024048972452995192</v>
      </c>
      <c r="J65" s="32">
        <f t="shared" si="20"/>
        <v>0.024048972452995192</v>
      </c>
      <c r="K65" s="32">
        <f t="shared" si="20"/>
        <v>0.024048972452995192</v>
      </c>
      <c r="L65" s="25" t="s">
        <v>192</v>
      </c>
    </row>
    <row r="66" spans="1:12" ht="12.75">
      <c r="A66" s="6" t="s">
        <v>193</v>
      </c>
      <c r="B66" s="24" t="s">
        <v>194</v>
      </c>
      <c r="C66" s="7" t="s">
        <v>191</v>
      </c>
      <c r="D66" s="23"/>
      <c r="E66" s="23"/>
      <c r="F66" s="32">
        <f>F64/F62</f>
        <v>0.023611718408395276</v>
      </c>
      <c r="G66" s="32">
        <f aca="true" t="shared" si="21" ref="G66:K66">G64/G62</f>
        <v>0.023174464363795364</v>
      </c>
      <c r="H66" s="32">
        <f t="shared" si="21"/>
        <v>0.022955837341495408</v>
      </c>
      <c r="I66" s="32">
        <f t="shared" si="21"/>
        <v>0.022518583296895496</v>
      </c>
      <c r="J66" s="32">
        <f t="shared" si="21"/>
        <v>0.021862702229995628</v>
      </c>
      <c r="K66" s="32">
        <f t="shared" si="21"/>
        <v>0.021644075207695672</v>
      </c>
      <c r="L66" s="25" t="s">
        <v>195</v>
      </c>
    </row>
    <row r="67" spans="1:12" ht="12.75">
      <c r="A67" s="6" t="s">
        <v>196</v>
      </c>
      <c r="B67" s="24" t="s">
        <v>197</v>
      </c>
      <c r="C67" s="7" t="s">
        <v>191</v>
      </c>
      <c r="D67" s="23"/>
      <c r="E67" s="23"/>
      <c r="F67" s="32">
        <f>F65-F66</f>
        <v>0.00043725404459991554</v>
      </c>
      <c r="G67" s="32">
        <f aca="true" t="shared" si="22" ref="G67">G65-G66</f>
        <v>0.0008745080891998276</v>
      </c>
      <c r="H67" s="32">
        <f aca="true" t="shared" si="23" ref="H67">H65-H66</f>
        <v>0.0010931351114997837</v>
      </c>
      <c r="I67" s="32">
        <f aca="true" t="shared" si="24" ref="I67">I65-I66</f>
        <v>0.0015303891560996957</v>
      </c>
      <c r="J67" s="32">
        <f aca="true" t="shared" si="25" ref="J67">J65-J66</f>
        <v>0.002186270222999564</v>
      </c>
      <c r="K67" s="32">
        <f aca="true" t="shared" si="26" ref="K67">K65-K66</f>
        <v>0.00240489724529952</v>
      </c>
      <c r="L67" s="25" t="s">
        <v>198</v>
      </c>
    </row>
    <row r="68" spans="1:12" ht="12.75">
      <c r="A68" s="6" t="s">
        <v>199</v>
      </c>
      <c r="B68" s="24" t="s">
        <v>200</v>
      </c>
      <c r="C68" s="7" t="s">
        <v>187</v>
      </c>
      <c r="D68" s="23"/>
      <c r="E68" s="23"/>
      <c r="F68" s="23">
        <f>F67*F62</f>
        <v>2.0000000000000138</v>
      </c>
      <c r="G68" s="23">
        <f aca="true" t="shared" si="27" ref="G68">G67*G62</f>
        <v>4.0000000000000115</v>
      </c>
      <c r="H68" s="23">
        <f aca="true" t="shared" si="28" ref="H68">H67*H62</f>
        <v>5.000000000000011</v>
      </c>
      <c r="I68" s="23">
        <f aca="true" t="shared" si="29" ref="I68">I67*I62</f>
        <v>7.000000000000008</v>
      </c>
      <c r="J68" s="23">
        <f aca="true" t="shared" si="30" ref="J68">J67*J62</f>
        <v>10.000000000000005</v>
      </c>
      <c r="K68" s="23">
        <f aca="true" t="shared" si="31" ref="K68">K67*K62</f>
        <v>11.000000000000004</v>
      </c>
      <c r="L68" s="25" t="s">
        <v>201</v>
      </c>
    </row>
    <row r="69" spans="1:12" ht="12.75">
      <c r="A69" s="6" t="s">
        <v>202</v>
      </c>
      <c r="B69" s="17" t="s">
        <v>174</v>
      </c>
      <c r="C69" s="7" t="s">
        <v>175</v>
      </c>
      <c r="D69" s="23"/>
      <c r="E69" s="23"/>
      <c r="F69" s="23">
        <f>F68*1787.36</f>
        <v>3574.7200000000244</v>
      </c>
      <c r="G69" s="23">
        <f>G68*1881.85</f>
        <v>7527.4000000000215</v>
      </c>
      <c r="H69" s="23">
        <f>H68*1881.85</f>
        <v>9409.25000000002</v>
      </c>
      <c r="I69" s="23">
        <f>I68*1925.52</f>
        <v>13478.640000000016</v>
      </c>
      <c r="J69" s="23">
        <f>J68*1925.52</f>
        <v>19255.20000000001</v>
      </c>
      <c r="K69" s="23">
        <f>K68*2002.54</f>
        <v>22027.940000000006</v>
      </c>
      <c r="L69" s="25" t="s">
        <v>203</v>
      </c>
    </row>
    <row r="70" spans="1:12" ht="12.75">
      <c r="A70" s="6" t="s">
        <v>204</v>
      </c>
      <c r="B70" s="17" t="s">
        <v>205</v>
      </c>
      <c r="C70" s="7" t="s">
        <v>206</v>
      </c>
      <c r="D70" s="23"/>
      <c r="E70" s="23"/>
      <c r="F70" s="23">
        <v>995.3</v>
      </c>
      <c r="G70" s="23">
        <v>995.3</v>
      </c>
      <c r="H70" s="23">
        <v>995.3</v>
      </c>
      <c r="I70" s="23">
        <v>995.3</v>
      </c>
      <c r="J70" s="23">
        <v>995.3</v>
      </c>
      <c r="K70" s="23">
        <v>995.3</v>
      </c>
      <c r="L70" s="25" t="s">
        <v>207</v>
      </c>
    </row>
    <row r="71" spans="1:12" ht="12.75">
      <c r="A71" s="6" t="s">
        <v>208</v>
      </c>
      <c r="B71" s="17" t="s">
        <v>209</v>
      </c>
      <c r="C71" s="7" t="s">
        <v>210</v>
      </c>
      <c r="D71" s="23"/>
      <c r="E71" s="23"/>
      <c r="F71" s="23">
        <v>46743</v>
      </c>
      <c r="G71" s="23">
        <v>46743</v>
      </c>
      <c r="H71" s="23">
        <v>46743</v>
      </c>
      <c r="I71" s="23">
        <v>46743</v>
      </c>
      <c r="J71" s="23">
        <v>46743</v>
      </c>
      <c r="K71" s="23">
        <v>46743</v>
      </c>
      <c r="L71" s="25" t="s">
        <v>184</v>
      </c>
    </row>
    <row r="72" spans="1:12" ht="12.75">
      <c r="A72" s="7" t="s">
        <v>211</v>
      </c>
      <c r="B72" s="17" t="s">
        <v>212</v>
      </c>
      <c r="C72" s="7" t="s">
        <v>210</v>
      </c>
      <c r="D72" s="23"/>
      <c r="E72" s="23"/>
      <c r="F72" s="23">
        <v>45155</v>
      </c>
      <c r="G72" s="23">
        <v>44892</v>
      </c>
      <c r="H72" s="23">
        <v>44520</v>
      </c>
      <c r="I72" s="23">
        <v>44130</v>
      </c>
      <c r="J72" s="23">
        <v>43900</v>
      </c>
      <c r="K72" s="23">
        <v>43112</v>
      </c>
      <c r="L72" s="25" t="s">
        <v>188</v>
      </c>
    </row>
    <row r="73" spans="1:12" ht="12.75">
      <c r="A73" s="7" t="s">
        <v>213</v>
      </c>
      <c r="B73" s="22" t="s">
        <v>214</v>
      </c>
      <c r="C73" s="7" t="s">
        <v>215</v>
      </c>
      <c r="D73" s="23"/>
      <c r="E73" s="23"/>
      <c r="F73" s="32">
        <f>F71/F70</f>
        <v>46.963729528785294</v>
      </c>
      <c r="G73" s="32">
        <f aca="true" t="shared" si="32" ref="G73:K73">G71/G70</f>
        <v>46.963729528785294</v>
      </c>
      <c r="H73" s="32">
        <f t="shared" si="32"/>
        <v>46.963729528785294</v>
      </c>
      <c r="I73" s="32">
        <f t="shared" si="32"/>
        <v>46.963729528785294</v>
      </c>
      <c r="J73" s="32">
        <f t="shared" si="32"/>
        <v>46.963729528785294</v>
      </c>
      <c r="K73" s="32">
        <f t="shared" si="32"/>
        <v>46.963729528785294</v>
      </c>
      <c r="L73" s="25" t="s">
        <v>216</v>
      </c>
    </row>
    <row r="74" spans="1:12" ht="12.75">
      <c r="A74" s="7" t="s">
        <v>217</v>
      </c>
      <c r="B74" s="22" t="s">
        <v>218</v>
      </c>
      <c r="C74" s="7" t="s">
        <v>215</v>
      </c>
      <c r="D74" s="23"/>
      <c r="E74" s="23"/>
      <c r="F74" s="32">
        <f>F72/F70</f>
        <v>45.36823068421582</v>
      </c>
      <c r="G74" s="32">
        <f aca="true" t="shared" si="33" ref="G74:K74">G72/G70</f>
        <v>45.10398874711142</v>
      </c>
      <c r="H74" s="32">
        <f t="shared" si="33"/>
        <v>44.73023209082689</v>
      </c>
      <c r="I74" s="32">
        <f t="shared" si="33"/>
        <v>44.338390435044715</v>
      </c>
      <c r="J74" s="32">
        <f t="shared" si="33"/>
        <v>44.10730433035266</v>
      </c>
      <c r="K74" s="32">
        <f t="shared" si="33"/>
        <v>43.3155832412338</v>
      </c>
      <c r="L74" s="25" t="s">
        <v>219</v>
      </c>
    </row>
    <row r="75" spans="1:12" ht="12.75">
      <c r="A75" s="28" t="s">
        <v>220</v>
      </c>
      <c r="B75" s="30" t="s">
        <v>221</v>
      </c>
      <c r="C75" s="28" t="s">
        <v>222</v>
      </c>
      <c r="D75" s="23"/>
      <c r="E75" s="23"/>
      <c r="F75" s="32">
        <f>F73-F74</f>
        <v>1.5954988445694767</v>
      </c>
      <c r="G75" s="32">
        <f aca="true" t="shared" si="34" ref="G75">G73-G74</f>
        <v>1.859740781673871</v>
      </c>
      <c r="H75" s="32">
        <f aca="true" t="shared" si="35" ref="H75">H73-H74</f>
        <v>2.2334974379584054</v>
      </c>
      <c r="I75" s="32">
        <f aca="true" t="shared" si="36" ref="I75">I73-I74</f>
        <v>2.6253390937405783</v>
      </c>
      <c r="J75" s="32">
        <f aca="true" t="shared" si="37" ref="J75">J73-J74</f>
        <v>2.856425198432632</v>
      </c>
      <c r="K75" s="32">
        <f aca="true" t="shared" si="38" ref="K75">K73-K74</f>
        <v>3.6481462875514907</v>
      </c>
      <c r="L75" s="25" t="s">
        <v>223</v>
      </c>
    </row>
    <row r="76" spans="1:12" ht="12.75">
      <c r="A76" s="28" t="s">
        <v>224</v>
      </c>
      <c r="B76" s="30" t="s">
        <v>225</v>
      </c>
      <c r="C76" s="28" t="s">
        <v>226</v>
      </c>
      <c r="D76" s="23"/>
      <c r="E76" s="23"/>
      <c r="F76" s="23">
        <f>F75*F70</f>
        <v>1588</v>
      </c>
      <c r="G76" s="23">
        <f aca="true" t="shared" si="39" ref="G76">G75*G70</f>
        <v>1851.0000000000036</v>
      </c>
      <c r="H76" s="23">
        <f aca="true" t="shared" si="40" ref="H76">H75*H70</f>
        <v>2223.000000000001</v>
      </c>
      <c r="I76" s="23">
        <f aca="true" t="shared" si="41" ref="I76">I75*I70</f>
        <v>2612.9999999999973</v>
      </c>
      <c r="J76" s="23">
        <f aca="true" t="shared" si="42" ref="J76">J75*J70</f>
        <v>2842.999999999998</v>
      </c>
      <c r="K76" s="23">
        <f aca="true" t="shared" si="43" ref="K76">K75*K70</f>
        <v>3630.9999999999986</v>
      </c>
      <c r="L76" s="25" t="s">
        <v>227</v>
      </c>
    </row>
    <row r="77" spans="1:12" ht="12.75">
      <c r="A77" s="7" t="s">
        <v>228</v>
      </c>
      <c r="B77" s="22" t="s">
        <v>229</v>
      </c>
      <c r="C77" s="7" t="s">
        <v>230</v>
      </c>
      <c r="D77" s="23"/>
      <c r="E77" s="23"/>
      <c r="F77" s="23">
        <v>99</v>
      </c>
      <c r="G77" s="23">
        <v>99</v>
      </c>
      <c r="H77" s="23">
        <v>99</v>
      </c>
      <c r="I77" s="23">
        <v>99</v>
      </c>
      <c r="J77" s="23">
        <v>99</v>
      </c>
      <c r="K77" s="23">
        <v>99</v>
      </c>
      <c r="L77" s="25"/>
    </row>
    <row r="78" spans="1:12" ht="12.75">
      <c r="A78" s="7" t="s">
        <v>231</v>
      </c>
      <c r="B78" s="22" t="s">
        <v>232</v>
      </c>
      <c r="C78" s="7" t="s">
        <v>230</v>
      </c>
      <c r="D78" s="23"/>
      <c r="E78" s="23"/>
      <c r="F78" s="23">
        <v>58</v>
      </c>
      <c r="G78" s="23">
        <v>64</v>
      </c>
      <c r="H78" s="23">
        <v>75</v>
      </c>
      <c r="I78" s="23">
        <v>81</v>
      </c>
      <c r="J78" s="23">
        <v>88</v>
      </c>
      <c r="K78" s="23">
        <v>99</v>
      </c>
      <c r="L78" s="25"/>
    </row>
    <row r="79" spans="1:12" ht="12.75">
      <c r="A79" s="28" t="s">
        <v>233</v>
      </c>
      <c r="B79" s="30" t="s">
        <v>234</v>
      </c>
      <c r="C79" s="28" t="s">
        <v>235</v>
      </c>
      <c r="D79" s="23"/>
      <c r="E79" s="23"/>
      <c r="F79" s="32">
        <f>F78/F77*100</f>
        <v>58.58585858585859</v>
      </c>
      <c r="G79" s="32">
        <f aca="true" t="shared" si="44" ref="G79:K79">G78/G77*100</f>
        <v>64.64646464646465</v>
      </c>
      <c r="H79" s="32">
        <f t="shared" si="44"/>
        <v>75.75757575757575</v>
      </c>
      <c r="I79" s="32">
        <f t="shared" si="44"/>
        <v>81.81818181818183</v>
      </c>
      <c r="J79" s="32">
        <f t="shared" si="44"/>
        <v>88.88888888888889</v>
      </c>
      <c r="K79" s="32">
        <f t="shared" si="44"/>
        <v>100</v>
      </c>
      <c r="L79" s="25" t="s">
        <v>236</v>
      </c>
    </row>
    <row r="80" spans="1:12" ht="12.75">
      <c r="A80" s="28" t="s">
        <v>237</v>
      </c>
      <c r="B80" s="27" t="s">
        <v>238</v>
      </c>
      <c r="C80" s="28" t="s">
        <v>239</v>
      </c>
      <c r="D80" s="23"/>
      <c r="E80" s="23"/>
      <c r="F80" s="23">
        <f>F76*3.39</f>
        <v>5383.320000000001</v>
      </c>
      <c r="G80" s="23">
        <f>G76*3.39</f>
        <v>6274.890000000012</v>
      </c>
      <c r="H80" s="23">
        <f>H76*3.59</f>
        <v>7980.570000000003</v>
      </c>
      <c r="I80" s="23">
        <f>I76*3.59</f>
        <v>9380.66999999999</v>
      </c>
      <c r="J80" s="23">
        <f>J76*3.8</f>
        <v>10803.399999999992</v>
      </c>
      <c r="K80" s="23">
        <f>K76*3.8</f>
        <v>13797.799999999994</v>
      </c>
      <c r="L80" s="25" t="s">
        <v>240</v>
      </c>
    </row>
    <row r="82" ht="12.75">
      <c r="A82" s="2" t="s">
        <v>241</v>
      </c>
    </row>
    <row r="84" ht="12.75">
      <c r="A84" s="2" t="s">
        <v>242</v>
      </c>
    </row>
    <row r="86" ht="12.75">
      <c r="A86" s="2" t="s">
        <v>243</v>
      </c>
    </row>
    <row r="87" ht="12.75">
      <c r="A87" s="2" t="s">
        <v>244</v>
      </c>
    </row>
    <row r="88" ht="12.75">
      <c r="A88" s="2" t="s">
        <v>245</v>
      </c>
    </row>
    <row r="89" ht="12.75">
      <c r="A89" s="2" t="s">
        <v>246</v>
      </c>
    </row>
    <row r="90" ht="12.75">
      <c r="A90" s="2" t="s">
        <v>247</v>
      </c>
    </row>
    <row r="91" ht="12.75">
      <c r="A91" s="2" t="s">
        <v>248</v>
      </c>
    </row>
  </sheetData>
  <sheetProtection selectLockedCells="1" selectUnlockedCells="1"/>
  <mergeCells count="11">
    <mergeCell ref="A8:L8"/>
    <mergeCell ref="A10:A12"/>
    <mergeCell ref="B10:B12"/>
    <mergeCell ref="C10:C12"/>
    <mergeCell ref="D10:D12"/>
    <mergeCell ref="E10:E12"/>
    <mergeCell ref="F10:F12"/>
    <mergeCell ref="G10:K10"/>
    <mergeCell ref="L10:L13"/>
    <mergeCell ref="B14:L14"/>
    <mergeCell ref="B22:L22"/>
  </mergeCells>
  <printOptions/>
  <pageMargins left="0.7" right="0.7" top="0.75" bottom="0.75" header="0.5118055555555555" footer="0.5118055555555555"/>
  <pageSetup fitToHeight="0" fitToWidth="1" horizontalDpi="300" verticalDpi="300" orientation="landscape" paperSize="9"/>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D22"/>
  <sheetViews>
    <sheetView view="pageBreakPreview" zoomScaleSheetLayoutView="100" workbookViewId="0" topLeftCell="A1">
      <selection activeCell="H13" sqref="H13"/>
    </sheetView>
  </sheetViews>
  <sheetFormatPr defaultColWidth="9.140625" defaultRowHeight="12.75"/>
  <cols>
    <col min="1" max="1" width="5.8515625" style="1" customWidth="1"/>
    <col min="2" max="2" width="52.28125" style="1" customWidth="1"/>
    <col min="3" max="3" width="30.421875" style="1" customWidth="1"/>
    <col min="4" max="16384" width="8.7109375" style="1" customWidth="1"/>
  </cols>
  <sheetData>
    <row r="1" spans="1:3" ht="12.75">
      <c r="A1" s="35" t="s">
        <v>249</v>
      </c>
      <c r="B1" s="35"/>
      <c r="C1" s="35"/>
    </row>
    <row r="2" spans="1:3" ht="12.75">
      <c r="A2" s="35" t="s">
        <v>2</v>
      </c>
      <c r="B2" s="35"/>
      <c r="C2" s="35"/>
    </row>
    <row r="3" spans="1:3" ht="12.75">
      <c r="A3" s="35" t="s">
        <v>3</v>
      </c>
      <c r="B3" s="35"/>
      <c r="C3" s="35"/>
    </row>
    <row r="4" spans="1:3" ht="12.75">
      <c r="A4" s="36" t="s">
        <v>250</v>
      </c>
      <c r="B4" s="36"/>
      <c r="C4" s="36"/>
    </row>
    <row r="6" spans="1:4" ht="18.75" customHeight="1">
      <c r="A6" s="37" t="s">
        <v>251</v>
      </c>
      <c r="B6" s="38"/>
      <c r="C6" s="38"/>
      <c r="D6" s="38"/>
    </row>
    <row r="7" spans="1:4" ht="18.75" customHeight="1">
      <c r="A7" s="37" t="s">
        <v>252</v>
      </c>
      <c r="B7" s="38"/>
      <c r="C7" s="38"/>
      <c r="D7" s="38"/>
    </row>
    <row r="8" spans="1:4" ht="18.75" customHeight="1">
      <c r="A8" s="2" t="s">
        <v>253</v>
      </c>
      <c r="B8" s="38"/>
      <c r="C8" s="38"/>
      <c r="D8" s="38"/>
    </row>
    <row r="9" spans="1:3" ht="12.75">
      <c r="A9" s="4" t="s">
        <v>254</v>
      </c>
      <c r="B9" s="4"/>
      <c r="C9" s="4"/>
    </row>
    <row r="10" ht="18.75" customHeight="1"/>
    <row r="12" spans="1:3" ht="12.75">
      <c r="A12" s="39" t="s">
        <v>255</v>
      </c>
      <c r="B12" s="40" t="s">
        <v>256</v>
      </c>
      <c r="C12" s="41" t="s">
        <v>257</v>
      </c>
    </row>
    <row r="13" spans="1:3" ht="12.75">
      <c r="A13" s="42" t="s">
        <v>258</v>
      </c>
      <c r="B13" s="43" t="s">
        <v>259</v>
      </c>
      <c r="C13" s="44" t="s">
        <v>260</v>
      </c>
    </row>
    <row r="14" spans="1:3" ht="12.75">
      <c r="A14" s="45" t="s">
        <v>261</v>
      </c>
      <c r="B14" s="46" t="s">
        <v>262</v>
      </c>
      <c r="C14" s="47" t="s">
        <v>263</v>
      </c>
    </row>
    <row r="15" spans="1:3" ht="12.75">
      <c r="A15" s="18" t="s">
        <v>264</v>
      </c>
      <c r="B15" s="30" t="s">
        <v>265</v>
      </c>
      <c r="C15" s="48" t="s">
        <v>263</v>
      </c>
    </row>
    <row r="16" spans="1:3" ht="12.75">
      <c r="A16" s="49" t="s">
        <v>266</v>
      </c>
      <c r="B16" s="50" t="s">
        <v>267</v>
      </c>
      <c r="C16" s="48" t="s">
        <v>263</v>
      </c>
    </row>
    <row r="17" spans="1:3" ht="12.75">
      <c r="A17" s="45" t="s">
        <v>268</v>
      </c>
      <c r="B17" s="51" t="s">
        <v>269</v>
      </c>
      <c r="C17" s="48" t="s">
        <v>263</v>
      </c>
    </row>
    <row r="18" spans="1:3" ht="12.75">
      <c r="A18" s="45" t="s">
        <v>270</v>
      </c>
      <c r="B18" s="46" t="s">
        <v>271</v>
      </c>
      <c r="C18" s="48" t="s">
        <v>263</v>
      </c>
    </row>
    <row r="19" spans="1:3" ht="12.75">
      <c r="A19" s="45" t="s">
        <v>272</v>
      </c>
      <c r="B19" s="51" t="s">
        <v>273</v>
      </c>
      <c r="C19" s="48" t="s">
        <v>263</v>
      </c>
    </row>
    <row r="20" spans="1:3" ht="12.75">
      <c r="A20" s="45" t="s">
        <v>274</v>
      </c>
      <c r="B20" s="51" t="s">
        <v>275</v>
      </c>
      <c r="C20" s="48" t="s">
        <v>263</v>
      </c>
    </row>
    <row r="21" spans="1:3" ht="12.75">
      <c r="A21" s="18" t="s">
        <v>276</v>
      </c>
      <c r="B21" s="30" t="s">
        <v>277</v>
      </c>
      <c r="C21" s="48" t="s">
        <v>263</v>
      </c>
    </row>
    <row r="22" spans="1:3" ht="12.75">
      <c r="A22" s="52" t="s">
        <v>278</v>
      </c>
      <c r="B22" s="23" t="s">
        <v>279</v>
      </c>
      <c r="C22" s="48" t="s">
        <v>263</v>
      </c>
    </row>
  </sheetData>
  <sheetProtection selectLockedCells="1" selectUnlockedCells="1"/>
  <mergeCells count="5">
    <mergeCell ref="A1:C1"/>
    <mergeCell ref="A2:C2"/>
    <mergeCell ref="A3:C3"/>
    <mergeCell ref="A4:C4"/>
    <mergeCell ref="A9:C9"/>
  </mergeCells>
  <printOptions/>
  <pageMargins left="0.7" right="0.7" top="0.75" bottom="0.75" header="0.5118055555555555" footer="0.5118055555555555"/>
  <pageSetup horizontalDpi="300" verticalDpi="300" orientation="portrait" paperSize="9" scale="88"/>
</worksheet>
</file>

<file path=xl/worksheets/sheet3.xml><?xml version="1.0" encoding="utf-8"?>
<worksheet xmlns="http://schemas.openxmlformats.org/spreadsheetml/2006/main" xmlns:r="http://schemas.openxmlformats.org/officeDocument/2006/relationships">
  <sheetPr>
    <pageSetUpPr fitToPage="1"/>
  </sheetPr>
  <dimension ref="A1:AF25"/>
  <sheetViews>
    <sheetView tabSelected="1" view="pageBreakPreview" zoomScaleSheetLayoutView="100" workbookViewId="0" topLeftCell="C7">
      <selection activeCell="G24" sqref="G24"/>
    </sheetView>
  </sheetViews>
  <sheetFormatPr defaultColWidth="9.140625" defaultRowHeight="12.75"/>
  <cols>
    <col min="1" max="1" width="6.57421875" style="1" customWidth="1"/>
    <col min="2" max="2" width="52.28125" style="1" customWidth="1"/>
    <col min="3" max="3" width="10.7109375" style="1" customWidth="1"/>
    <col min="4" max="4" width="11.421875" style="1" customWidth="1"/>
    <col min="5" max="5" width="7.421875" style="1" customWidth="1"/>
    <col min="6" max="6" width="8.28125" style="1" customWidth="1"/>
    <col min="7" max="7" width="9.00390625" style="1" customWidth="1"/>
    <col min="8" max="8" width="8.7109375" style="1" customWidth="1"/>
    <col min="9" max="9" width="9.8515625" style="1" customWidth="1"/>
    <col min="10" max="10" width="8.7109375" style="1" customWidth="1"/>
    <col min="11" max="11" width="9.8515625" style="1" customWidth="1"/>
    <col min="12" max="12" width="8.7109375" style="1" customWidth="1"/>
    <col min="13" max="13" width="9.7109375" style="1" customWidth="1"/>
    <col min="14" max="14" width="9.8515625" style="1" customWidth="1"/>
    <col min="15" max="16" width="8.7109375" style="1" customWidth="1"/>
    <col min="17" max="17" width="9.8515625" style="1" customWidth="1"/>
    <col min="18" max="19" width="8.7109375" style="1" customWidth="1"/>
    <col min="20" max="20" width="9.8515625" style="1" customWidth="1"/>
    <col min="21" max="22" width="8.7109375" style="1" customWidth="1"/>
    <col min="23" max="23" width="10.8515625" style="1" customWidth="1"/>
    <col min="24" max="24" width="8.7109375" style="1" customWidth="1"/>
    <col min="25" max="25" width="12.140625" style="1" customWidth="1"/>
    <col min="26" max="26" width="8.7109375" style="1" customWidth="1"/>
    <col min="27" max="27" width="9.421875" style="1" customWidth="1"/>
    <col min="28" max="28" width="13.00390625" style="1" customWidth="1"/>
    <col min="29" max="29" width="11.57421875" style="1" customWidth="1"/>
    <col min="30" max="30" width="14.421875" style="1" customWidth="1"/>
    <col min="31" max="16384" width="8.7109375" style="1" customWidth="1"/>
  </cols>
  <sheetData>
    <row r="1" spans="27:29" ht="12.75">
      <c r="AA1" s="2"/>
      <c r="AC1" s="2" t="s">
        <v>280</v>
      </c>
    </row>
    <row r="2" spans="27:29" ht="12.75">
      <c r="AA2" s="2"/>
      <c r="AC2" s="2" t="s">
        <v>2</v>
      </c>
    </row>
    <row r="3" spans="27:29" ht="12.75">
      <c r="AA3" s="2"/>
      <c r="AC3" s="2" t="s">
        <v>3</v>
      </c>
    </row>
    <row r="4" spans="27:29" ht="12.75">
      <c r="AA4" s="2"/>
      <c r="AC4" s="53" t="s">
        <v>281</v>
      </c>
    </row>
    <row r="7" spans="1:32" ht="12.75">
      <c r="A7" s="54" t="s">
        <v>282</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row>
    <row r="8" spans="1:32" ht="12.75">
      <c r="A8" s="4" t="s">
        <v>283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10" spans="1:32" ht="24" customHeight="1">
      <c r="A10" s="55" t="s">
        <v>6</v>
      </c>
      <c r="B10" s="55" t="s">
        <v>284</v>
      </c>
      <c r="C10" s="56" t="s">
        <v>285</v>
      </c>
      <c r="D10" s="56"/>
      <c r="E10" s="56"/>
      <c r="F10" s="56"/>
      <c r="G10" s="56"/>
      <c r="H10" s="56"/>
      <c r="I10" s="57" t="s">
        <v>286</v>
      </c>
      <c r="J10" s="57"/>
      <c r="K10" s="57"/>
      <c r="L10" s="57"/>
      <c r="M10" s="57"/>
      <c r="N10" s="57"/>
      <c r="O10" s="57"/>
      <c r="P10" s="57"/>
      <c r="Q10" s="57"/>
      <c r="R10" s="57"/>
      <c r="S10" s="57"/>
      <c r="T10" s="57"/>
      <c r="U10" s="57"/>
      <c r="V10" s="57"/>
      <c r="W10" s="58" t="s">
        <v>287</v>
      </c>
      <c r="X10" s="58"/>
      <c r="Y10" s="58"/>
      <c r="Z10" s="58" t="s">
        <v>288</v>
      </c>
      <c r="AA10" s="58" t="s">
        <v>289</v>
      </c>
      <c r="AB10" s="58"/>
      <c r="AC10" s="58" t="s">
        <v>289</v>
      </c>
      <c r="AD10" s="58"/>
      <c r="AE10" s="55" t="s">
        <v>290</v>
      </c>
      <c r="AF10" s="58" t="s">
        <v>291</v>
      </c>
    </row>
    <row r="11" spans="1:32" ht="13.5" customHeight="1">
      <c r="A11" s="55"/>
      <c r="B11" s="55"/>
      <c r="C11" s="56"/>
      <c r="D11" s="56"/>
      <c r="E11" s="56"/>
      <c r="F11" s="56"/>
      <c r="G11" s="56"/>
      <c r="H11" s="56"/>
      <c r="I11" s="59" t="s">
        <v>292</v>
      </c>
      <c r="J11" s="59" t="s">
        <v>293</v>
      </c>
      <c r="K11" s="60" t="s">
        <v>14</v>
      </c>
      <c r="L11" s="60"/>
      <c r="M11" s="60"/>
      <c r="N11" s="60" t="s">
        <v>294</v>
      </c>
      <c r="O11" s="60"/>
      <c r="P11" s="60"/>
      <c r="Q11" s="60" t="s">
        <v>16</v>
      </c>
      <c r="R11" s="60"/>
      <c r="S11" s="60"/>
      <c r="T11" s="60" t="s">
        <v>295</v>
      </c>
      <c r="U11" s="60"/>
      <c r="V11" s="60"/>
      <c r="W11" s="58"/>
      <c r="X11" s="58"/>
      <c r="Y11" s="58"/>
      <c r="Z11" s="58"/>
      <c r="AA11" s="58"/>
      <c r="AB11" s="58"/>
      <c r="AC11" s="58"/>
      <c r="AD11" s="58"/>
      <c r="AE11" s="55"/>
      <c r="AF11" s="58"/>
    </row>
    <row r="12" spans="1:32" ht="31.5" customHeight="1">
      <c r="A12" s="55"/>
      <c r="B12" s="55"/>
      <c r="C12" s="56"/>
      <c r="D12" s="56"/>
      <c r="E12" s="56"/>
      <c r="F12" s="56"/>
      <c r="G12" s="56"/>
      <c r="H12" s="56"/>
      <c r="I12" s="59"/>
      <c r="J12" s="59"/>
      <c r="K12" s="59" t="s">
        <v>296</v>
      </c>
      <c r="L12" s="59" t="s">
        <v>297</v>
      </c>
      <c r="M12" s="59" t="s">
        <v>298</v>
      </c>
      <c r="N12" s="59" t="s">
        <v>296</v>
      </c>
      <c r="O12" s="59" t="s">
        <v>297</v>
      </c>
      <c r="P12" s="59" t="s">
        <v>298</v>
      </c>
      <c r="Q12" s="59" t="s">
        <v>296</v>
      </c>
      <c r="R12" s="59" t="s">
        <v>297</v>
      </c>
      <c r="S12" s="59" t="s">
        <v>298</v>
      </c>
      <c r="T12" s="59" t="s">
        <v>296</v>
      </c>
      <c r="U12" s="59" t="s">
        <v>297</v>
      </c>
      <c r="V12" s="59" t="s">
        <v>298</v>
      </c>
      <c r="W12" s="59" t="s">
        <v>299</v>
      </c>
      <c r="X12" s="61" t="s">
        <v>300</v>
      </c>
      <c r="Y12" s="62" t="s">
        <v>301</v>
      </c>
      <c r="Z12" s="58"/>
      <c r="AA12" s="58"/>
      <c r="AB12" s="58"/>
      <c r="AC12" s="58"/>
      <c r="AD12" s="58"/>
      <c r="AE12" s="55"/>
      <c r="AF12" s="58"/>
    </row>
    <row r="13" spans="1:32" ht="13.5" customHeight="1">
      <c r="A13" s="55"/>
      <c r="B13" s="55"/>
      <c r="C13" s="63" t="s">
        <v>292</v>
      </c>
      <c r="D13" s="63" t="s">
        <v>302</v>
      </c>
      <c r="E13" s="18">
        <v>2018</v>
      </c>
      <c r="F13" s="64">
        <v>2019</v>
      </c>
      <c r="G13" s="18">
        <v>2020</v>
      </c>
      <c r="H13" s="65">
        <v>2021</v>
      </c>
      <c r="I13" s="59"/>
      <c r="J13" s="59"/>
      <c r="K13" s="59"/>
      <c r="L13" s="59"/>
      <c r="M13" s="59"/>
      <c r="N13" s="59"/>
      <c r="O13" s="59"/>
      <c r="P13" s="59"/>
      <c r="Q13" s="59"/>
      <c r="R13" s="59"/>
      <c r="S13" s="59"/>
      <c r="T13" s="59"/>
      <c r="U13" s="59"/>
      <c r="V13" s="59"/>
      <c r="W13" s="59"/>
      <c r="X13" s="61"/>
      <c r="Y13" s="61"/>
      <c r="Z13" s="58"/>
      <c r="AA13" s="66" t="s">
        <v>260</v>
      </c>
      <c r="AB13" s="66" t="s">
        <v>303</v>
      </c>
      <c r="AC13" s="66" t="s">
        <v>304</v>
      </c>
      <c r="AD13" s="66" t="s">
        <v>305</v>
      </c>
      <c r="AE13" s="55"/>
      <c r="AF13" s="58"/>
    </row>
    <row r="14" spans="1:32" ht="33.75" customHeight="1">
      <c r="A14" s="55"/>
      <c r="B14" s="55"/>
      <c r="C14" s="63"/>
      <c r="D14" s="63"/>
      <c r="E14" s="18"/>
      <c r="F14" s="64"/>
      <c r="G14" s="18"/>
      <c r="H14" s="65"/>
      <c r="I14" s="59"/>
      <c r="J14" s="59"/>
      <c r="K14" s="59"/>
      <c r="L14" s="59"/>
      <c r="M14" s="59"/>
      <c r="N14" s="59"/>
      <c r="O14" s="59"/>
      <c r="P14" s="59"/>
      <c r="Q14" s="59"/>
      <c r="R14" s="59"/>
      <c r="S14" s="59"/>
      <c r="T14" s="59"/>
      <c r="U14" s="59"/>
      <c r="V14" s="59"/>
      <c r="W14" s="59"/>
      <c r="X14" s="61"/>
      <c r="Y14" s="61"/>
      <c r="Z14" s="58"/>
      <c r="AA14" s="14"/>
      <c r="AB14" s="14"/>
      <c r="AC14" s="14"/>
      <c r="AD14" s="14"/>
      <c r="AE14" s="55"/>
      <c r="AF14" s="58"/>
    </row>
    <row r="15" spans="1:32" ht="12.75">
      <c r="A15" s="67" t="s">
        <v>306</v>
      </c>
      <c r="B15" s="68" t="s">
        <v>307</v>
      </c>
      <c r="C15" s="69" t="s">
        <v>308</v>
      </c>
      <c r="D15" s="69" t="s">
        <v>309</v>
      </c>
      <c r="E15" s="69" t="s">
        <v>310</v>
      </c>
      <c r="F15" s="70" t="s">
        <v>311</v>
      </c>
      <c r="G15" s="68" t="s">
        <v>312</v>
      </c>
      <c r="H15" s="69" t="s">
        <v>313</v>
      </c>
      <c r="I15" s="69" t="s">
        <v>314</v>
      </c>
      <c r="J15" s="69" t="s">
        <v>315</v>
      </c>
      <c r="K15" s="70" t="s">
        <v>316</v>
      </c>
      <c r="L15" s="68" t="s">
        <v>317</v>
      </c>
      <c r="M15" s="69" t="s">
        <v>318</v>
      </c>
      <c r="N15" s="69" t="s">
        <v>319</v>
      </c>
      <c r="O15" s="69" t="s">
        <v>320</v>
      </c>
      <c r="P15" s="70" t="s">
        <v>321</v>
      </c>
      <c r="Q15" s="70" t="s">
        <v>316</v>
      </c>
      <c r="R15" s="68" t="s">
        <v>317</v>
      </c>
      <c r="S15" s="69" t="s">
        <v>318</v>
      </c>
      <c r="T15" s="69" t="s">
        <v>319</v>
      </c>
      <c r="U15" s="69" t="s">
        <v>320</v>
      </c>
      <c r="V15" s="70" t="s">
        <v>321</v>
      </c>
      <c r="W15" s="68" t="s">
        <v>322</v>
      </c>
      <c r="X15" s="69" t="s">
        <v>323</v>
      </c>
      <c r="Y15" s="69" t="s">
        <v>324</v>
      </c>
      <c r="Z15" s="69" t="s">
        <v>325</v>
      </c>
      <c r="AA15" s="70" t="s">
        <v>326</v>
      </c>
      <c r="AB15" s="68" t="s">
        <v>327</v>
      </c>
      <c r="AC15" s="70" t="s">
        <v>326</v>
      </c>
      <c r="AD15" s="68" t="s">
        <v>327</v>
      </c>
      <c r="AE15" s="69" t="s">
        <v>328</v>
      </c>
      <c r="AF15" s="69" t="s">
        <v>329</v>
      </c>
    </row>
    <row r="16" spans="1:32" ht="36" customHeight="1">
      <c r="A16" s="71" t="s">
        <v>330</v>
      </c>
      <c r="B16" s="72" t="s">
        <v>259</v>
      </c>
      <c r="C16" s="73" t="s">
        <v>230</v>
      </c>
      <c r="D16" s="18">
        <v>3</v>
      </c>
      <c r="E16" s="18">
        <v>3</v>
      </c>
      <c r="F16" s="18"/>
      <c r="G16" s="18"/>
      <c r="H16" s="18"/>
      <c r="I16" s="73" t="s">
        <v>331</v>
      </c>
      <c r="J16" s="18">
        <v>12</v>
      </c>
      <c r="K16" s="18"/>
      <c r="L16" s="18"/>
      <c r="M16" s="18">
        <v>0.012</v>
      </c>
      <c r="N16" s="18"/>
      <c r="O16" s="18"/>
      <c r="P16" s="18"/>
      <c r="Q16" s="18"/>
      <c r="R16" s="18"/>
      <c r="S16" s="18">
        <v>0.012</v>
      </c>
      <c r="T16" s="18"/>
      <c r="U16" s="18"/>
      <c r="V16" s="18"/>
      <c r="W16" s="18"/>
      <c r="X16" s="18"/>
      <c r="Y16" s="18"/>
      <c r="Z16" s="23"/>
      <c r="AA16" s="65">
        <v>0.18</v>
      </c>
      <c r="AB16" s="65" t="s">
        <v>332</v>
      </c>
      <c r="AC16" s="74" t="s">
        <v>332</v>
      </c>
      <c r="AD16" s="14" t="s">
        <v>332</v>
      </c>
      <c r="AE16" s="75" t="s">
        <v>333</v>
      </c>
      <c r="AF16" s="75" t="s">
        <v>334</v>
      </c>
    </row>
    <row r="17" spans="1:32" ht="51" customHeight="1">
      <c r="A17" s="71" t="s">
        <v>261</v>
      </c>
      <c r="B17" s="76" t="s">
        <v>262</v>
      </c>
      <c r="C17" s="73" t="s">
        <v>230</v>
      </c>
      <c r="D17" s="18">
        <v>6</v>
      </c>
      <c r="E17" s="18">
        <v>6</v>
      </c>
      <c r="F17" s="18">
        <v>19</v>
      </c>
      <c r="G17" s="18">
        <v>3</v>
      </c>
      <c r="H17" s="18">
        <v>5</v>
      </c>
      <c r="I17" s="77" t="s">
        <v>335</v>
      </c>
      <c r="J17" s="78">
        <f>M17+P17+S17+V17</f>
        <v>0.1496</v>
      </c>
      <c r="K17" s="18">
        <v>0.01</v>
      </c>
      <c r="L17" s="18"/>
      <c r="M17" s="78">
        <f>K17*3.74</f>
        <v>0.0374</v>
      </c>
      <c r="N17" s="18">
        <v>0.01</v>
      </c>
      <c r="O17" s="18"/>
      <c r="P17" s="78">
        <f>N17*3.74</f>
        <v>0.0374</v>
      </c>
      <c r="Q17" s="18">
        <v>0.01</v>
      </c>
      <c r="R17" s="18"/>
      <c r="S17" s="78">
        <f>Q17*3.74</f>
        <v>0.0374</v>
      </c>
      <c r="T17" s="18">
        <v>0.01</v>
      </c>
      <c r="U17" s="18"/>
      <c r="V17" s="78">
        <f>T17*3.74</f>
        <v>0.0374</v>
      </c>
      <c r="W17" s="18"/>
      <c r="X17" s="18"/>
      <c r="Y17" s="18"/>
      <c r="Z17" s="65">
        <v>25</v>
      </c>
      <c r="AA17" s="65">
        <v>26.44</v>
      </c>
      <c r="AB17" s="65">
        <v>29.835</v>
      </c>
      <c r="AC17" s="65">
        <v>24.85</v>
      </c>
      <c r="AD17" s="14">
        <v>28.99</v>
      </c>
      <c r="AE17" s="75" t="s">
        <v>336</v>
      </c>
      <c r="AF17" s="75" t="s">
        <v>337</v>
      </c>
    </row>
    <row r="18" spans="1:32" ht="42" customHeight="1">
      <c r="A18" s="71" t="s">
        <v>264</v>
      </c>
      <c r="B18" s="79" t="s">
        <v>265</v>
      </c>
      <c r="C18" s="73" t="s">
        <v>230</v>
      </c>
      <c r="D18" s="18">
        <v>4</v>
      </c>
      <c r="E18" s="18">
        <v>1</v>
      </c>
      <c r="F18" s="18">
        <v>1</v>
      </c>
      <c r="G18" s="18">
        <v>1</v>
      </c>
      <c r="H18" s="18">
        <v>1</v>
      </c>
      <c r="I18" s="77" t="s">
        <v>335</v>
      </c>
      <c r="J18" s="78">
        <f aca="true" t="shared" si="0" ref="J18:J25">M18+P18+S18+V18</f>
        <v>0.13464</v>
      </c>
      <c r="K18" s="18">
        <v>0.009000000000000001</v>
      </c>
      <c r="L18" s="18"/>
      <c r="M18" s="78">
        <f aca="true" t="shared" si="1" ref="M18:M25">K18*3.74</f>
        <v>0.03366</v>
      </c>
      <c r="N18" s="18">
        <v>0.009000000000000001</v>
      </c>
      <c r="O18" s="18"/>
      <c r="P18" s="78">
        <f aca="true" t="shared" si="2" ref="P18:P25">N18*3.74</f>
        <v>0.03366</v>
      </c>
      <c r="Q18" s="18">
        <v>0.009000000000000001</v>
      </c>
      <c r="R18" s="18"/>
      <c r="S18" s="78">
        <f aca="true" t="shared" si="3" ref="S18:S25">Q18*3.74</f>
        <v>0.03366</v>
      </c>
      <c r="T18" s="18">
        <v>0.009000000000000001</v>
      </c>
      <c r="U18" s="18"/>
      <c r="V18" s="78">
        <f aca="true" t="shared" si="4" ref="V18:V25">T18*3.74</f>
        <v>0.03366</v>
      </c>
      <c r="W18" s="18"/>
      <c r="X18" s="18"/>
      <c r="Y18" s="18"/>
      <c r="Z18" s="65">
        <v>25</v>
      </c>
      <c r="AA18" s="65">
        <v>11.72</v>
      </c>
      <c r="AB18" s="65">
        <v>10.615</v>
      </c>
      <c r="AC18" s="65">
        <v>18.027</v>
      </c>
      <c r="AD18" s="18">
        <v>16.459</v>
      </c>
      <c r="AE18" s="75" t="s">
        <v>336</v>
      </c>
      <c r="AF18" s="75" t="s">
        <v>337</v>
      </c>
    </row>
    <row r="19" spans="1:32" ht="31.5" customHeight="1">
      <c r="A19" s="80" t="s">
        <v>266</v>
      </c>
      <c r="B19" s="81" t="s">
        <v>267</v>
      </c>
      <c r="C19" s="73" t="s">
        <v>230</v>
      </c>
      <c r="D19" s="18">
        <v>1</v>
      </c>
      <c r="E19" s="18">
        <v>1</v>
      </c>
      <c r="F19" s="18">
        <v>1</v>
      </c>
      <c r="G19" s="18">
        <v>1</v>
      </c>
      <c r="H19" s="18">
        <v>1</v>
      </c>
      <c r="I19" s="77" t="s">
        <v>335</v>
      </c>
      <c r="J19" s="78">
        <f t="shared" si="0"/>
        <v>0.04488</v>
      </c>
      <c r="K19" s="18">
        <v>0.003</v>
      </c>
      <c r="L19" s="18"/>
      <c r="M19" s="78">
        <f t="shared" si="1"/>
        <v>0.01122</v>
      </c>
      <c r="N19" s="18">
        <v>0.003</v>
      </c>
      <c r="O19" s="18"/>
      <c r="P19" s="78">
        <f t="shared" si="2"/>
        <v>0.01122</v>
      </c>
      <c r="Q19" s="18">
        <v>0.003</v>
      </c>
      <c r="R19" s="18"/>
      <c r="S19" s="78">
        <f t="shared" si="3"/>
        <v>0.01122</v>
      </c>
      <c r="T19" s="18">
        <v>0.003</v>
      </c>
      <c r="U19" s="18"/>
      <c r="V19" s="78">
        <f t="shared" si="4"/>
        <v>0.01122</v>
      </c>
      <c r="W19" s="18"/>
      <c r="X19" s="18"/>
      <c r="Y19" s="18"/>
      <c r="Z19" s="18"/>
      <c r="AA19" s="18">
        <v>0.312</v>
      </c>
      <c r="AB19" s="18">
        <v>0.312</v>
      </c>
      <c r="AC19" s="18">
        <v>0.312</v>
      </c>
      <c r="AD19" s="18">
        <v>0.312</v>
      </c>
      <c r="AE19" s="75" t="s">
        <v>338</v>
      </c>
      <c r="AF19" s="75" t="s">
        <v>334</v>
      </c>
    </row>
    <row r="20" spans="1:32" ht="54.75" customHeight="1">
      <c r="A20" s="71" t="s">
        <v>268</v>
      </c>
      <c r="B20" s="79" t="s">
        <v>269</v>
      </c>
      <c r="C20" s="77" t="s">
        <v>335</v>
      </c>
      <c r="D20" s="77" t="e">
        <f>E20+F20+G20+H20</f>
        <v>#VALUE!</v>
      </c>
      <c r="E20" s="82" t="s">
        <v>339</v>
      </c>
      <c r="F20" s="82" t="s">
        <v>340</v>
      </c>
      <c r="G20" s="82" t="s">
        <v>341</v>
      </c>
      <c r="H20" s="82" t="s">
        <v>342</v>
      </c>
      <c r="I20" s="77" t="s">
        <v>335</v>
      </c>
      <c r="J20" s="78">
        <f t="shared" si="0"/>
        <v>0.8976000000000001</v>
      </c>
      <c r="K20" s="18">
        <v>0.06</v>
      </c>
      <c r="L20" s="18"/>
      <c r="M20" s="78">
        <f t="shared" si="1"/>
        <v>0.22440000000000002</v>
      </c>
      <c r="N20" s="18">
        <v>0.06</v>
      </c>
      <c r="O20" s="18"/>
      <c r="P20" s="78">
        <f t="shared" si="2"/>
        <v>0.22440000000000002</v>
      </c>
      <c r="Q20" s="18">
        <v>0.06</v>
      </c>
      <c r="R20" s="18"/>
      <c r="S20" s="78">
        <f t="shared" si="3"/>
        <v>0.22440000000000002</v>
      </c>
      <c r="T20" s="18">
        <v>0.06</v>
      </c>
      <c r="U20" s="18"/>
      <c r="V20" s="78">
        <f t="shared" si="4"/>
        <v>0.22440000000000002</v>
      </c>
      <c r="W20" s="18"/>
      <c r="X20" s="18"/>
      <c r="Y20" s="18"/>
      <c r="Z20" s="18"/>
      <c r="AA20" s="18">
        <v>0.4</v>
      </c>
      <c r="AB20" s="18">
        <v>0.8</v>
      </c>
      <c r="AC20" s="18">
        <v>0.8</v>
      </c>
      <c r="AD20" s="18">
        <v>0.8</v>
      </c>
      <c r="AE20" s="75" t="s">
        <v>343</v>
      </c>
      <c r="AF20" s="75" t="s">
        <v>334</v>
      </c>
    </row>
    <row r="21" spans="1:32" ht="12.75">
      <c r="A21" s="71" t="s">
        <v>270</v>
      </c>
      <c r="B21" s="76" t="s">
        <v>271</v>
      </c>
      <c r="C21" s="77" t="s">
        <v>335</v>
      </c>
      <c r="D21" s="77" t="e">
        <f>E21+F21+G21+H21</f>
        <v>#VALUE!</v>
      </c>
      <c r="E21" s="82" t="s">
        <v>339</v>
      </c>
      <c r="F21" s="82" t="s">
        <v>340</v>
      </c>
      <c r="G21" s="82" t="s">
        <v>341</v>
      </c>
      <c r="H21" s="82" t="s">
        <v>342</v>
      </c>
      <c r="I21" s="77" t="s">
        <v>335</v>
      </c>
      <c r="J21" s="78">
        <f t="shared" si="0"/>
        <v>3.17152</v>
      </c>
      <c r="K21" s="18">
        <f>0.24-0.028</f>
        <v>0.212</v>
      </c>
      <c r="L21" s="18"/>
      <c r="M21" s="78">
        <f t="shared" si="1"/>
        <v>0.79288</v>
      </c>
      <c r="N21" s="18">
        <f>0.24-0.028</f>
        <v>0.212</v>
      </c>
      <c r="O21" s="18"/>
      <c r="P21" s="78">
        <f t="shared" si="2"/>
        <v>0.79288</v>
      </c>
      <c r="Q21" s="18">
        <f>0.24-0.028</f>
        <v>0.212</v>
      </c>
      <c r="R21" s="18"/>
      <c r="S21" s="78">
        <f t="shared" si="3"/>
        <v>0.79288</v>
      </c>
      <c r="T21" s="18">
        <f>0.24-0.028</f>
        <v>0.212</v>
      </c>
      <c r="U21" s="18"/>
      <c r="V21" s="78">
        <f t="shared" si="4"/>
        <v>0.79288</v>
      </c>
      <c r="W21" s="18"/>
      <c r="X21" s="18"/>
      <c r="Y21" s="18"/>
      <c r="Z21" s="18"/>
      <c r="AA21" s="18">
        <v>1.2</v>
      </c>
      <c r="AB21" s="18">
        <v>3.5</v>
      </c>
      <c r="AC21" s="18">
        <v>3.5</v>
      </c>
      <c r="AD21" s="18">
        <v>3.5</v>
      </c>
      <c r="AE21" s="75" t="s">
        <v>343</v>
      </c>
      <c r="AF21" s="75" t="s">
        <v>334</v>
      </c>
    </row>
    <row r="22" spans="1:32" ht="12.75">
      <c r="A22" s="71" t="s">
        <v>272</v>
      </c>
      <c r="B22" s="79" t="s">
        <v>273</v>
      </c>
      <c r="C22" s="73" t="s">
        <v>230</v>
      </c>
      <c r="D22" s="18">
        <v>150</v>
      </c>
      <c r="E22" s="18">
        <v>40</v>
      </c>
      <c r="F22" s="18">
        <v>35</v>
      </c>
      <c r="G22" s="18">
        <v>35</v>
      </c>
      <c r="H22" s="18">
        <v>40</v>
      </c>
      <c r="I22" s="77" t="s">
        <v>335</v>
      </c>
      <c r="J22" s="78">
        <f t="shared" si="0"/>
        <v>0.04488</v>
      </c>
      <c r="K22" s="18">
        <v>0.003</v>
      </c>
      <c r="L22" s="18"/>
      <c r="M22" s="78">
        <f t="shared" si="1"/>
        <v>0.01122</v>
      </c>
      <c r="N22" s="18">
        <v>0.003</v>
      </c>
      <c r="O22" s="18"/>
      <c r="P22" s="78">
        <f t="shared" si="2"/>
        <v>0.01122</v>
      </c>
      <c r="Q22" s="18">
        <v>0.003</v>
      </c>
      <c r="R22" s="18"/>
      <c r="S22" s="78">
        <f t="shared" si="3"/>
        <v>0.01122</v>
      </c>
      <c r="T22" s="18">
        <v>0.003</v>
      </c>
      <c r="U22" s="18"/>
      <c r="V22" s="78">
        <f t="shared" si="4"/>
        <v>0.01122</v>
      </c>
      <c r="W22" s="18"/>
      <c r="X22" s="18"/>
      <c r="Y22" s="18"/>
      <c r="Z22" s="18"/>
      <c r="AA22" s="18">
        <v>0.61</v>
      </c>
      <c r="AB22" s="18">
        <v>0.63</v>
      </c>
      <c r="AC22" s="18">
        <v>0.66</v>
      </c>
      <c r="AD22" s="18">
        <v>0.69</v>
      </c>
      <c r="AE22" s="75" t="s">
        <v>338</v>
      </c>
      <c r="AF22" s="75" t="s">
        <v>334</v>
      </c>
    </row>
    <row r="23" spans="1:32" ht="54.75" customHeight="1">
      <c r="A23" s="71" t="s">
        <v>274</v>
      </c>
      <c r="B23" s="79" t="s">
        <v>275</v>
      </c>
      <c r="C23" s="77" t="s">
        <v>335</v>
      </c>
      <c r="D23" s="78">
        <f>E23+F23+G23+H23</f>
        <v>0.17734489200000003</v>
      </c>
      <c r="E23" s="32">
        <v>0.044844892</v>
      </c>
      <c r="F23" s="32">
        <v>0.044500000000000005</v>
      </c>
      <c r="G23" s="32">
        <v>0.0441</v>
      </c>
      <c r="H23" s="32">
        <v>0.04390000000000001</v>
      </c>
      <c r="I23" s="77" t="s">
        <v>335</v>
      </c>
      <c r="J23" s="78">
        <f t="shared" si="0"/>
        <v>0.04488</v>
      </c>
      <c r="K23" s="18">
        <v>0.003</v>
      </c>
      <c r="L23" s="18"/>
      <c r="M23" s="78">
        <f t="shared" si="1"/>
        <v>0.01122</v>
      </c>
      <c r="N23" s="18">
        <v>0.003</v>
      </c>
      <c r="O23" s="18"/>
      <c r="P23" s="78">
        <f t="shared" si="2"/>
        <v>0.01122</v>
      </c>
      <c r="Q23" s="18">
        <v>0.003</v>
      </c>
      <c r="R23" s="18"/>
      <c r="S23" s="78">
        <f t="shared" si="3"/>
        <v>0.01122</v>
      </c>
      <c r="T23" s="18">
        <v>0.003</v>
      </c>
      <c r="U23" s="18"/>
      <c r="V23" s="78">
        <f t="shared" si="4"/>
        <v>0.01122</v>
      </c>
      <c r="W23" s="18"/>
      <c r="X23" s="18"/>
      <c r="Y23" s="18"/>
      <c r="Z23" s="18"/>
      <c r="AA23" s="18">
        <v>0.15</v>
      </c>
      <c r="AB23" s="18">
        <v>0.12</v>
      </c>
      <c r="AC23" s="18">
        <v>0.12</v>
      </c>
      <c r="AD23" s="18">
        <v>0.1</v>
      </c>
      <c r="AE23" s="75" t="s">
        <v>344</v>
      </c>
      <c r="AF23" s="75" t="s">
        <v>334</v>
      </c>
    </row>
    <row r="24" spans="1:32" ht="54.75" customHeight="1">
      <c r="A24" s="83" t="s">
        <v>276</v>
      </c>
      <c r="B24" s="84" t="s">
        <v>277</v>
      </c>
      <c r="C24" s="85" t="s">
        <v>345</v>
      </c>
      <c r="D24" s="18">
        <v>6.357</v>
      </c>
      <c r="E24" s="18">
        <v>6.357</v>
      </c>
      <c r="F24" s="18">
        <v>6.357</v>
      </c>
      <c r="G24" s="18">
        <v>6.357</v>
      </c>
      <c r="H24" s="18">
        <v>6.357</v>
      </c>
      <c r="I24" s="77" t="s">
        <v>335</v>
      </c>
      <c r="J24" s="78">
        <f t="shared" si="0"/>
        <v>1.3464</v>
      </c>
      <c r="K24" s="18">
        <v>0.09</v>
      </c>
      <c r="L24" s="18"/>
      <c r="M24" s="78">
        <f t="shared" si="1"/>
        <v>0.3366</v>
      </c>
      <c r="N24" s="18">
        <v>0.09</v>
      </c>
      <c r="O24" s="18"/>
      <c r="P24" s="78">
        <f t="shared" si="2"/>
        <v>0.3366</v>
      </c>
      <c r="Q24" s="18">
        <v>0.09</v>
      </c>
      <c r="R24" s="18"/>
      <c r="S24" s="78">
        <f t="shared" si="3"/>
        <v>0.3366</v>
      </c>
      <c r="T24" s="18">
        <v>0.09</v>
      </c>
      <c r="U24" s="18"/>
      <c r="V24" s="78">
        <f t="shared" si="4"/>
        <v>0.3366</v>
      </c>
      <c r="W24" s="18"/>
      <c r="X24" s="18"/>
      <c r="Y24" s="18"/>
      <c r="Z24" s="18"/>
      <c r="AA24" s="18">
        <v>1.08</v>
      </c>
      <c r="AB24" s="18">
        <v>1.12</v>
      </c>
      <c r="AC24" s="18">
        <v>1.15</v>
      </c>
      <c r="AD24" s="18">
        <v>1.23</v>
      </c>
      <c r="AE24" s="75" t="s">
        <v>338</v>
      </c>
      <c r="AF24" s="75" t="s">
        <v>334</v>
      </c>
    </row>
    <row r="25" spans="1:32" ht="54.75" customHeight="1">
      <c r="A25" s="86" t="s">
        <v>278</v>
      </c>
      <c r="B25" s="87" t="s">
        <v>279</v>
      </c>
      <c r="C25" s="73" t="s">
        <v>230</v>
      </c>
      <c r="D25" s="18">
        <f>E25+F25+G25+H25</f>
        <v>2325</v>
      </c>
      <c r="E25" s="18">
        <v>760</v>
      </c>
      <c r="F25" s="18">
        <v>730</v>
      </c>
      <c r="G25" s="18">
        <v>520</v>
      </c>
      <c r="H25" s="18">
        <v>315</v>
      </c>
      <c r="I25" s="77" t="s">
        <v>335</v>
      </c>
      <c r="J25" s="78">
        <f t="shared" si="0"/>
        <v>0.8976000000000001</v>
      </c>
      <c r="K25" s="18">
        <v>0.06</v>
      </c>
      <c r="L25" s="18"/>
      <c r="M25" s="78">
        <f t="shared" si="1"/>
        <v>0.22440000000000002</v>
      </c>
      <c r="N25" s="18">
        <v>0.06</v>
      </c>
      <c r="O25" s="18"/>
      <c r="P25" s="78">
        <f t="shared" si="2"/>
        <v>0.22440000000000002</v>
      </c>
      <c r="Q25" s="18">
        <v>0.06</v>
      </c>
      <c r="R25" s="18"/>
      <c r="S25" s="78">
        <f t="shared" si="3"/>
        <v>0.22440000000000002</v>
      </c>
      <c r="T25" s="18">
        <v>0.06</v>
      </c>
      <c r="U25" s="18"/>
      <c r="V25" s="78">
        <f t="shared" si="4"/>
        <v>0.22440000000000002</v>
      </c>
      <c r="W25" s="18"/>
      <c r="X25" s="18"/>
      <c r="Y25" s="18"/>
      <c r="Z25" s="18"/>
      <c r="AA25" s="18">
        <v>2.66</v>
      </c>
      <c r="AB25" s="18">
        <v>2.5</v>
      </c>
      <c r="AC25" s="18">
        <v>1.82</v>
      </c>
      <c r="AD25" s="18">
        <v>1.1</v>
      </c>
      <c r="AE25" s="75" t="s">
        <v>344</v>
      </c>
      <c r="AF25" s="75" t="s">
        <v>334</v>
      </c>
    </row>
  </sheetData>
  <sheetProtection selectLockedCells="1" selectUnlockedCells="1"/>
  <mergeCells count="39">
    <mergeCell ref="A7:AF7"/>
    <mergeCell ref="A8:AF8"/>
    <mergeCell ref="A10:A14"/>
    <mergeCell ref="B10:B14"/>
    <mergeCell ref="C10:H12"/>
    <mergeCell ref="I10:V10"/>
    <mergeCell ref="W10:Y11"/>
    <mergeCell ref="Z10:Z14"/>
    <mergeCell ref="AA10:AB12"/>
    <mergeCell ref="AC10:AD12"/>
    <mergeCell ref="AE10:AE14"/>
    <mergeCell ref="AF10:AF14"/>
    <mergeCell ref="I11:I14"/>
    <mergeCell ref="J11:J14"/>
    <mergeCell ref="K11:M11"/>
    <mergeCell ref="N11:P11"/>
    <mergeCell ref="Q11:S11"/>
    <mergeCell ref="T11:V11"/>
    <mergeCell ref="K12:K14"/>
    <mergeCell ref="L12:L14"/>
    <mergeCell ref="M12:M14"/>
    <mergeCell ref="N12:N14"/>
    <mergeCell ref="O12:O14"/>
    <mergeCell ref="P12:P14"/>
    <mergeCell ref="Q12:Q14"/>
    <mergeCell ref="R12:R14"/>
    <mergeCell ref="S12:S14"/>
    <mergeCell ref="T12:T14"/>
    <mergeCell ref="U12:U14"/>
    <mergeCell ref="V12:V14"/>
    <mergeCell ref="W12:W14"/>
    <mergeCell ref="X12:X14"/>
    <mergeCell ref="Y12:Y14"/>
    <mergeCell ref="C13:C14"/>
    <mergeCell ref="D13:D14"/>
    <mergeCell ref="E13:E14"/>
    <mergeCell ref="F13:F14"/>
    <mergeCell ref="G13:G14"/>
    <mergeCell ref="H13:H14"/>
  </mergeCells>
  <printOptions/>
  <pageMargins left="0.7" right="0.7" top="0.75" bottom="0.75" header="0.5118055555555555" footer="0.5118055555555555"/>
  <pageSetup fitToWidth="0" fitToHeight="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